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\\srv-oak\OAKMKT\Jobs\Larrys Jobs\Duraflo 2023\"/>
    </mc:Choice>
  </mc:AlternateContent>
  <xr:revisionPtr revIDLastSave="0" documentId="13_ncr:1_{9A859545-5091-4ACC-B06F-31E16119491E}" xr6:coauthVersionLast="47" xr6:coauthVersionMax="47" xr10:uidLastSave="{00000000-0000-0000-0000-000000000000}"/>
  <bookViews>
    <workbookView xWindow="1968" yWindow="-336" windowWidth="20652" windowHeight="11388" xr2:uid="{00000000-000D-0000-FFFF-FFFF00000000}"/>
  </bookViews>
  <sheets>
    <sheet name="VENT-C-0622 (2)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1" i="2" l="1"/>
  <c r="H200" i="2"/>
  <c r="H198" i="2"/>
  <c r="H197" i="2"/>
  <c r="H196" i="2"/>
  <c r="B201" i="2"/>
  <c r="B200" i="2"/>
  <c r="B198" i="2"/>
  <c r="B197" i="2"/>
  <c r="B196" i="2"/>
  <c r="H195" i="2" l="1"/>
  <c r="B195" i="2"/>
  <c r="H194" i="2"/>
  <c r="B194" i="2"/>
  <c r="H193" i="2"/>
  <c r="B193" i="2"/>
  <c r="H192" i="2"/>
  <c r="B192" i="2"/>
  <c r="H191" i="2"/>
  <c r="B191" i="2"/>
  <c r="H190" i="2"/>
  <c r="B190" i="2"/>
  <c r="H189" i="2"/>
  <c r="B189" i="2"/>
  <c r="H188" i="2"/>
  <c r="B188" i="2"/>
  <c r="H187" i="2"/>
  <c r="B187" i="2"/>
  <c r="H186" i="2"/>
  <c r="B186" i="2"/>
  <c r="H185" i="2"/>
  <c r="B185" i="2"/>
  <c r="H184" i="2"/>
  <c r="B184" i="2"/>
  <c r="H183" i="2"/>
  <c r="B183" i="2"/>
  <c r="H182" i="2"/>
  <c r="B182" i="2"/>
  <c r="H181" i="2"/>
  <c r="B181" i="2"/>
  <c r="H180" i="2"/>
  <c r="B180" i="2"/>
  <c r="H179" i="2"/>
  <c r="B179" i="2"/>
  <c r="H178" i="2"/>
  <c r="B178" i="2"/>
  <c r="H177" i="2"/>
  <c r="B177" i="2"/>
  <c r="H176" i="2"/>
  <c r="B176" i="2"/>
  <c r="H175" i="2"/>
  <c r="B175" i="2"/>
  <c r="H174" i="2"/>
  <c r="B174" i="2"/>
  <c r="H173" i="2"/>
  <c r="B173" i="2"/>
  <c r="H172" i="2"/>
  <c r="B172" i="2"/>
  <c r="H171" i="2"/>
  <c r="B171" i="2"/>
  <c r="H170" i="2"/>
  <c r="B170" i="2"/>
  <c r="H169" i="2"/>
  <c r="B169" i="2"/>
  <c r="H168" i="2"/>
  <c r="B168" i="2"/>
  <c r="H167" i="2"/>
  <c r="B167" i="2"/>
  <c r="H166" i="2"/>
  <c r="B166" i="2"/>
  <c r="H165" i="2"/>
  <c r="B165" i="2"/>
  <c r="H164" i="2"/>
  <c r="B164" i="2"/>
  <c r="H163" i="2"/>
  <c r="B163" i="2"/>
  <c r="H162" i="2"/>
  <c r="B162" i="2"/>
  <c r="H161" i="2"/>
  <c r="B161" i="2"/>
  <c r="H160" i="2"/>
  <c r="B160" i="2"/>
  <c r="H159" i="2"/>
  <c r="B159" i="2"/>
  <c r="H158" i="2"/>
  <c r="B158" i="2"/>
  <c r="H157" i="2"/>
  <c r="B157" i="2"/>
  <c r="H156" i="2"/>
  <c r="B156" i="2"/>
  <c r="H155" i="2"/>
  <c r="B155" i="2"/>
  <c r="H154" i="2"/>
  <c r="B154" i="2"/>
  <c r="H153" i="2"/>
  <c r="B153" i="2"/>
  <c r="H152" i="2"/>
  <c r="B152" i="2"/>
  <c r="H151" i="2"/>
  <c r="B151" i="2"/>
  <c r="H150" i="2"/>
  <c r="B150" i="2"/>
  <c r="H149" i="2"/>
  <c r="B149" i="2"/>
  <c r="H148" i="2"/>
  <c r="B148" i="2"/>
  <c r="H147" i="2"/>
  <c r="B147" i="2"/>
  <c r="H146" i="2"/>
  <c r="B146" i="2"/>
  <c r="H145" i="2"/>
  <c r="B145" i="2"/>
  <c r="H144" i="2"/>
  <c r="B144" i="2"/>
  <c r="H143" i="2"/>
  <c r="B143" i="2"/>
  <c r="H142" i="2"/>
  <c r="B142" i="2"/>
  <c r="H141" i="2"/>
  <c r="B141" i="2"/>
  <c r="H140" i="2"/>
  <c r="B140" i="2"/>
  <c r="H139" i="2"/>
  <c r="B139" i="2"/>
  <c r="H138" i="2"/>
  <c r="B138" i="2"/>
  <c r="H137" i="2"/>
  <c r="B137" i="2"/>
  <c r="H136" i="2"/>
  <c r="B136" i="2"/>
  <c r="H135" i="2"/>
  <c r="B135" i="2"/>
  <c r="H134" i="2"/>
  <c r="B134" i="2"/>
  <c r="H133" i="2"/>
  <c r="B133" i="2"/>
  <c r="H132" i="2"/>
  <c r="B132" i="2"/>
  <c r="H131" i="2"/>
  <c r="B131" i="2"/>
  <c r="H130" i="2"/>
  <c r="B130" i="2"/>
  <c r="H129" i="2"/>
  <c r="B129" i="2"/>
  <c r="H128" i="2"/>
  <c r="B128" i="2"/>
  <c r="H127" i="2"/>
  <c r="B127" i="2"/>
  <c r="H126" i="2"/>
  <c r="B126" i="2"/>
  <c r="H125" i="2"/>
  <c r="B125" i="2"/>
  <c r="H124" i="2"/>
  <c r="B124" i="2"/>
  <c r="H123" i="2"/>
  <c r="B123" i="2"/>
  <c r="H122" i="2"/>
  <c r="B122" i="2"/>
  <c r="H121" i="2"/>
  <c r="B121" i="2"/>
  <c r="H120" i="2"/>
  <c r="B120" i="2"/>
  <c r="H119" i="2"/>
  <c r="B119" i="2"/>
  <c r="H118" i="2"/>
  <c r="B118" i="2"/>
  <c r="H117" i="2"/>
  <c r="B117" i="2"/>
  <c r="H116" i="2"/>
  <c r="B116" i="2"/>
  <c r="H115" i="2"/>
  <c r="B115" i="2"/>
  <c r="H114" i="2"/>
  <c r="B114" i="2"/>
  <c r="H113" i="2"/>
  <c r="B113" i="2"/>
  <c r="H112" i="2"/>
  <c r="B112" i="2"/>
  <c r="H111" i="2"/>
  <c r="B111" i="2"/>
  <c r="H110" i="2"/>
  <c r="B110" i="2"/>
  <c r="H109" i="2"/>
  <c r="B109" i="2"/>
  <c r="H108" i="2"/>
  <c r="B108" i="2"/>
  <c r="H107" i="2"/>
  <c r="B107" i="2"/>
  <c r="H106" i="2"/>
  <c r="B106" i="2"/>
  <c r="H105" i="2"/>
  <c r="B105" i="2"/>
  <c r="H104" i="2"/>
  <c r="B104" i="2"/>
  <c r="H103" i="2"/>
  <c r="B103" i="2"/>
  <c r="H102" i="2"/>
  <c r="B102" i="2"/>
  <c r="H101" i="2"/>
  <c r="B101" i="2"/>
  <c r="H100" i="2"/>
  <c r="B100" i="2"/>
  <c r="H99" i="2"/>
  <c r="B99" i="2"/>
  <c r="H98" i="2"/>
  <c r="B98" i="2"/>
  <c r="H97" i="2"/>
  <c r="B97" i="2"/>
  <c r="H96" i="2"/>
  <c r="B96" i="2"/>
  <c r="H95" i="2"/>
  <c r="B95" i="2"/>
  <c r="H94" i="2"/>
  <c r="B94" i="2"/>
  <c r="H93" i="2"/>
  <c r="B93" i="2"/>
  <c r="H92" i="2"/>
  <c r="B92" i="2"/>
  <c r="H91" i="2"/>
  <c r="B91" i="2"/>
  <c r="H90" i="2"/>
  <c r="B90" i="2"/>
  <c r="H89" i="2"/>
  <c r="B89" i="2"/>
  <c r="H88" i="2"/>
  <c r="B88" i="2"/>
  <c r="H87" i="2"/>
  <c r="B87" i="2"/>
  <c r="H86" i="2"/>
  <c r="B86" i="2"/>
  <c r="H85" i="2"/>
  <c r="B85" i="2"/>
  <c r="H84" i="2"/>
  <c r="B84" i="2"/>
  <c r="H83" i="2"/>
  <c r="B83" i="2"/>
  <c r="H82" i="2"/>
  <c r="B82" i="2"/>
  <c r="H81" i="2"/>
  <c r="B81" i="2"/>
  <c r="H80" i="2"/>
  <c r="B80" i="2"/>
  <c r="H79" i="2"/>
  <c r="B79" i="2"/>
  <c r="H78" i="2"/>
  <c r="B78" i="2"/>
  <c r="H77" i="2"/>
  <c r="B77" i="2"/>
  <c r="H76" i="2"/>
  <c r="B76" i="2"/>
  <c r="H75" i="2"/>
  <c r="B75" i="2"/>
  <c r="H74" i="2"/>
  <c r="B74" i="2"/>
  <c r="H73" i="2"/>
  <c r="B73" i="2"/>
  <c r="H72" i="2"/>
  <c r="B72" i="2"/>
  <c r="H71" i="2"/>
  <c r="B71" i="2"/>
  <c r="H70" i="2"/>
  <c r="B70" i="2"/>
  <c r="H69" i="2"/>
  <c r="B69" i="2"/>
  <c r="H68" i="2"/>
  <c r="B68" i="2"/>
  <c r="H67" i="2"/>
  <c r="B67" i="2"/>
  <c r="H66" i="2"/>
  <c r="B66" i="2"/>
  <c r="H65" i="2"/>
  <c r="B65" i="2"/>
  <c r="H64" i="2"/>
  <c r="B64" i="2"/>
  <c r="H63" i="2"/>
  <c r="B63" i="2"/>
  <c r="H62" i="2"/>
  <c r="B62" i="2"/>
  <c r="H61" i="2"/>
  <c r="B61" i="2"/>
  <c r="H60" i="2"/>
  <c r="B60" i="2"/>
  <c r="H59" i="2"/>
  <c r="B59" i="2"/>
  <c r="H58" i="2"/>
  <c r="B58" i="2"/>
  <c r="H57" i="2"/>
  <c r="B57" i="2"/>
  <c r="H56" i="2"/>
  <c r="B56" i="2"/>
  <c r="H55" i="2"/>
  <c r="B55" i="2"/>
  <c r="H54" i="2"/>
  <c r="B54" i="2"/>
  <c r="H53" i="2"/>
  <c r="B53" i="2"/>
  <c r="H52" i="2"/>
  <c r="B52" i="2"/>
  <c r="H51" i="2"/>
  <c r="B51" i="2"/>
  <c r="H50" i="2"/>
  <c r="B50" i="2"/>
  <c r="H49" i="2"/>
  <c r="B49" i="2"/>
  <c r="H48" i="2"/>
  <c r="B48" i="2"/>
  <c r="H47" i="2"/>
  <c r="B47" i="2"/>
  <c r="H46" i="2"/>
  <c r="B46" i="2"/>
  <c r="H45" i="2"/>
  <c r="B45" i="2"/>
  <c r="H44" i="2"/>
  <c r="B44" i="2"/>
  <c r="H43" i="2"/>
  <c r="B43" i="2"/>
  <c r="H42" i="2"/>
  <c r="B42" i="2"/>
  <c r="H41" i="2"/>
  <c r="B41" i="2"/>
  <c r="H40" i="2"/>
  <c r="B40" i="2"/>
  <c r="H39" i="2"/>
  <c r="B39" i="2"/>
  <c r="H38" i="2"/>
  <c r="B38" i="2"/>
  <c r="H37" i="2"/>
  <c r="B37" i="2"/>
  <c r="H36" i="2"/>
  <c r="B36" i="2"/>
  <c r="H35" i="2"/>
  <c r="B35" i="2"/>
  <c r="H34" i="2"/>
  <c r="B34" i="2"/>
  <c r="H33" i="2"/>
  <c r="B33" i="2"/>
  <c r="H32" i="2"/>
  <c r="B32" i="2"/>
  <c r="H31" i="2"/>
  <c r="B31" i="2"/>
  <c r="H30" i="2"/>
  <c r="B30" i="2"/>
  <c r="H29" i="2"/>
  <c r="B29" i="2"/>
  <c r="H28" i="2"/>
  <c r="B28" i="2"/>
  <c r="H27" i="2"/>
  <c r="B27" i="2"/>
  <c r="H26" i="2"/>
  <c r="B26" i="2"/>
  <c r="H25" i="2"/>
  <c r="B25" i="2"/>
  <c r="H24" i="2"/>
  <c r="B24" i="2"/>
  <c r="H23" i="2"/>
  <c r="B23" i="2"/>
  <c r="H22" i="2"/>
  <c r="B22" i="2"/>
  <c r="H21" i="2"/>
  <c r="B21" i="2"/>
  <c r="H20" i="2"/>
  <c r="B20" i="2"/>
  <c r="H19" i="2"/>
  <c r="B19" i="2"/>
  <c r="H18" i="2"/>
  <c r="B18" i="2"/>
  <c r="H17" i="2"/>
  <c r="B17" i="2"/>
  <c r="H16" i="2"/>
  <c r="B16" i="2"/>
  <c r="H15" i="2"/>
  <c r="B15" i="2"/>
  <c r="H14" i="2"/>
  <c r="B14" i="2"/>
  <c r="H13" i="2"/>
  <c r="B13" i="2"/>
  <c r="H12" i="2"/>
  <c r="B12" i="2"/>
  <c r="H11" i="2"/>
  <c r="B11" i="2"/>
  <c r="H10" i="2"/>
  <c r="B10" i="2"/>
  <c r="H9" i="2"/>
  <c r="B9" i="2"/>
  <c r="H8" i="2"/>
  <c r="B8" i="2"/>
  <c r="H7" i="2"/>
  <c r="B7" i="2"/>
  <c r="H6" i="2"/>
  <c r="B6" i="2"/>
  <c r="H5" i="2"/>
  <c r="B5" i="2"/>
  <c r="H4" i="2"/>
  <c r="B4" i="2"/>
  <c r="H3" i="2"/>
  <c r="B3" i="2"/>
  <c r="H2" i="2"/>
  <c r="B2" i="2"/>
</calcChain>
</file>

<file path=xl/sharedStrings.xml><?xml version="1.0" encoding="utf-8"?>
<sst xmlns="http://schemas.openxmlformats.org/spreadsheetml/2006/main" count="609" uniqueCount="408">
  <si>
    <t>Nom de Liste</t>
  </si>
  <si>
    <t>Code UPC</t>
  </si>
  <si>
    <t>Numéro de Pièce</t>
  </si>
  <si>
    <t>Description de Produits</t>
  </si>
  <si>
    <t>Prix de Liste</t>
  </si>
  <si>
    <t>Date Effective</t>
  </si>
  <si>
    <t>Poid en Kgs</t>
  </si>
  <si>
    <t>Code Barre Cartomn</t>
  </si>
  <si>
    <t>Qtée de Carton</t>
  </si>
  <si>
    <t>Qtée de Palette</t>
  </si>
  <si>
    <t>VENT-C-FR-0622</t>
  </si>
  <si>
    <t>5503 O GUARD PP PROTECTEUR DE SOLIN DE TOITURE 3" NOIR</t>
  </si>
  <si>
    <t>551101BL</t>
  </si>
  <si>
    <t>551101BL PP SOLIN DE TOITURE 1 1/2" NOIR DURAFLO</t>
  </si>
  <si>
    <t>551244BL</t>
  </si>
  <si>
    <t>551244BL PP DIAMETRES MULTIPLES SOLIN DE TOITURE 5 EN 1 1</t>
  </si>
  <si>
    <t>551102BL</t>
  </si>
  <si>
    <t>551102BL PP SOLIN DE TOITURE 2" NOIR DURAFLO</t>
  </si>
  <si>
    <t>551103BL</t>
  </si>
  <si>
    <t>551103BL PP SOLIN DE TOITURE 3" NOIR DURAFLO</t>
  </si>
  <si>
    <t>551103BR</t>
  </si>
  <si>
    <t>551103BR PP SOLIN DE TOITURE 3" BRUN DURAFLO</t>
  </si>
  <si>
    <t>551103G</t>
  </si>
  <si>
    <t>551103G PP SOLIN DE TOITURE 3" GRIS DURAFLO</t>
  </si>
  <si>
    <t>551103WW</t>
  </si>
  <si>
    <t>551103WW PP SOLIN DE TOITURE 3" BOIS DE GRANGE DURAFLO</t>
  </si>
  <si>
    <t>551104BL</t>
  </si>
  <si>
    <t>551104BL PP SOLIN DE TOITURE 4" NOIR DURAFLO</t>
  </si>
  <si>
    <t>551104BR</t>
  </si>
  <si>
    <t>551104BR PP SOLIN DE TOITURE 4" BRUN DURAFLO</t>
  </si>
  <si>
    <t>551104WW</t>
  </si>
  <si>
    <t>551104WW PP SOLIN DE TOITURE 4" BOIS DE GRANGE DURAFLO</t>
  </si>
  <si>
    <t>60PRO150BL</t>
  </si>
  <si>
    <t>60PRO150BL WEATHERPRO PP VENTILATEUR130 SQ IN NOIR DURAFLO</t>
  </si>
  <si>
    <t>60PRO150BR</t>
  </si>
  <si>
    <t>60PRO150BR WEATHERPRO PP VENTILATEUR130 SQ IN BRUN DURAFLO</t>
  </si>
  <si>
    <t>60PRO150G</t>
  </si>
  <si>
    <t>60PRO150G WEATHERPRO PP VENTILATEUR130 SQ IN GRIS DURAFLO</t>
  </si>
  <si>
    <t>60PRO150WW</t>
  </si>
  <si>
    <t>60PRO150WW WEATHERPRO PP VENTILATEUR130 SQ IN BOIS DE GRANGE</t>
  </si>
  <si>
    <t>551142BL</t>
  </si>
  <si>
    <t>551142BL PP SOUPLE SOLIN DE TOITURE 2" NOIR DURAFLO</t>
  </si>
  <si>
    <t>551143BL</t>
  </si>
  <si>
    <t>551143BL PP SOUPLE SOLIN DE TOITURE 3" NOIR DURAFLO</t>
  </si>
  <si>
    <t>551144BL</t>
  </si>
  <si>
    <t>551144BL PP SOUPLE SOLIN DE TOITURE 4" NOIR DURAFLO</t>
  </si>
  <si>
    <t>5511930 PP PENTE PRONONCEE SOLIN DE TOITURE 1 1/2 -3" NOIR</t>
  </si>
  <si>
    <t>5511931 PP PENTE PRONONCEE SOLIN DE TOITURE 3 -4" NOIR</t>
  </si>
  <si>
    <t>551222BL</t>
  </si>
  <si>
    <t>551222BL PP STRETCHFIT SOLIN DE TOITURE 1 1/2 -2" NOIR</t>
  </si>
  <si>
    <t>551222BR</t>
  </si>
  <si>
    <t>551222BR PP STRETCHFIT SOLIN DE TOITURE 1 1/2 -2" BRUN</t>
  </si>
  <si>
    <t>551222G</t>
  </si>
  <si>
    <t>551222G PP STRETCHFIT SOLIN DE TOITURE 1 1/2 -2" GRIS</t>
  </si>
  <si>
    <t>551222WW</t>
  </si>
  <si>
    <t>551222WW PP STRETCHFIT SOLIN DE TOITURE 1 1/2 -2" BOIS DE</t>
  </si>
  <si>
    <t>551224BL</t>
  </si>
  <si>
    <t>551224BL PP STRETCHFIT SOLIN DE TOITURE 3 -4" NOIR</t>
  </si>
  <si>
    <t>551224BR</t>
  </si>
  <si>
    <t>551224BR PP STRETCHFIT SOLIN DE TOITURE 3 -4" BRUN</t>
  </si>
  <si>
    <t>551224G</t>
  </si>
  <si>
    <t>551224G PP STRETCHFIT SOLIN DE TOITURE 3 -4" GRIS</t>
  </si>
  <si>
    <t>551224WW</t>
  </si>
  <si>
    <t>551224WW PP STRETCHFIT SOLIN DE TOITURE 3 -4" BOIS DE</t>
  </si>
  <si>
    <t>551233BULKBL</t>
  </si>
  <si>
    <t>551233BULKBL PP DIAMETRES MULTIPLES SOLIN DE TOITURE 1 1/2 -</t>
  </si>
  <si>
    <t>551233BL</t>
  </si>
  <si>
    <t>551233BL PP DIAMETRES MULTIPLES SOLIN DE TOITURE 1 1/2 -</t>
  </si>
  <si>
    <t>551233WW</t>
  </si>
  <si>
    <t>551233WW PP DIAMETRES MULTIPLES SOLIN DE TOITURE 1 1/2 -</t>
  </si>
  <si>
    <t>5950C</t>
  </si>
  <si>
    <t>5950C PP PUITS DE LUMIERE EVENTDE TOITURE 50 SQ IN</t>
  </si>
  <si>
    <t>5975B</t>
  </si>
  <si>
    <t>5975B PP PUITS DE LUMIERE EVENTDE TOITURE 75 SQ IN</t>
  </si>
  <si>
    <t>5975C</t>
  </si>
  <si>
    <t>5975C PP PUITS DE LUMIERE EVENTDE TOITURE 75 SQ IN</t>
  </si>
  <si>
    <t>60PRO50SLBL</t>
  </si>
  <si>
    <t>60PRO50SLBL WEATHERPRO PP SLANTBACK EVENT DE TOITURE 50 SQ IN</t>
  </si>
  <si>
    <t>60PRO50SLBR</t>
  </si>
  <si>
    <t>60PRO50SLBR WEATHERPRO PP SLANTBACK EVENT DE TOITURE 50 SQ IN</t>
  </si>
  <si>
    <t>60PRO50SLG</t>
  </si>
  <si>
    <t>60PRO50SLG WEATHERPRO PP SLANTBACK EVENT DE TOITURE 50 SQ IN</t>
  </si>
  <si>
    <t>60PRO50SLWW</t>
  </si>
  <si>
    <t>60PRO50SLWW WEATHERPRO PP SLANTBACK EVENT DE TOITURE 50 SQ IN</t>
  </si>
  <si>
    <t>60PRO75BL</t>
  </si>
  <si>
    <t>60PRO75BL WEATHERPRO PP PRO75 EVENTDE TOITURE 75 SQ IN NOIR</t>
  </si>
  <si>
    <t>60PRO75BR</t>
  </si>
  <si>
    <t>60PRO75BR WEATHERPRO PP PRO75 EVENTDE TOITURE 75 SQ IN BRUN</t>
  </si>
  <si>
    <t>60PRO75G</t>
  </si>
  <si>
    <t>60PRO75G WEATHERPRO PP PRO75 EVENTDE TOITURE 75 SQ IN GRIS</t>
  </si>
  <si>
    <t>60PRO75WW</t>
  </si>
  <si>
    <t>60PRO75WW WEATHERPRO PP PRO75 EVENTDE TOITURE 75 SQ IN BOIS</t>
  </si>
  <si>
    <t>60PRO117BL</t>
  </si>
  <si>
    <t>60PRO117BL WEATHERPRO PP TURBO 117 SQ IN NOIR DURAFLO</t>
  </si>
  <si>
    <t>60PRO117BR</t>
  </si>
  <si>
    <t>60PRO117BR WEATHERPRO PP TURBO 117 SQ IN BRUN DURAFLO</t>
  </si>
  <si>
    <t>60PRO50BL</t>
  </si>
  <si>
    <t>60PRO50BL WEATHERPRO PP PRO50 EVENTDE TOITURE 50 SQ IN NOIR</t>
  </si>
  <si>
    <t>60PRO50BR</t>
  </si>
  <si>
    <t>60PRO50BR WEATHERPRO PP PRO50 EVENTDE TOITURE 50 SQ IN BRUN</t>
  </si>
  <si>
    <t>60PRO50G</t>
  </si>
  <si>
    <t>60PRO50G WEATHERPRO PP PRO50 EVENTDE TOITURE 50 SQ IN GRIS</t>
  </si>
  <si>
    <t>60PRO50WW</t>
  </si>
  <si>
    <t>60PRO50WW WEATHERPRO PP PRO50 EVENTDE TOITURE 50 SQ IN BOIS</t>
  </si>
  <si>
    <t>60PRO117G</t>
  </si>
  <si>
    <t>60PRO117G WEATHERPRO PP TURBO 117 SQ IN GRIS DURAFLO</t>
  </si>
  <si>
    <t>60PRO117WW</t>
  </si>
  <si>
    <t>60PRO117WW WEATHERPRO PP TURBO 117 SQ IN BOIS DE GRANGE</t>
  </si>
  <si>
    <t>60PRO140BL</t>
  </si>
  <si>
    <t>60PRO140BL WEATHERPRO PP VENTILATEUR95 SQ IN NOIR DURAFLO</t>
  </si>
  <si>
    <t>60PRO140BR</t>
  </si>
  <si>
    <t>60PRO140BR WEATHERPRO PP VENTILATEUR95 SQ IN BRUN DURAFLO</t>
  </si>
  <si>
    <t>60PRO140G</t>
  </si>
  <si>
    <t>60PRO140G WEATHERPRO PP VENTILATEUR95 SQ IN GRIS DURAFLO</t>
  </si>
  <si>
    <t>60PRO140WW</t>
  </si>
  <si>
    <t>60PRO140WW WEATHERPRO PP VENTILATEUR95 SQ IN BOIS DE GRANGE</t>
  </si>
  <si>
    <t>60PRO130BL</t>
  </si>
  <si>
    <t>60PRO130BL WEATHERPRO PP VENTILATEUR48 SQ IN NOIR DURAFLO</t>
  </si>
  <si>
    <t>60RVA20MET</t>
  </si>
  <si>
    <t>60RVA20MET PP ROULEAU DE FAITAGE 20'L X 115"W FILTRE NOIR</t>
  </si>
  <si>
    <t>60RVA20US</t>
  </si>
  <si>
    <t>60RVA20US PP ROULEAU DE FAITAGE 20'L X 105"W FILTRE NOIR</t>
  </si>
  <si>
    <t>60RVA208</t>
  </si>
  <si>
    <t>60RVA208 PP ROULEAU DE FAITAGE 20'L X 8"W FILTRE NOIR</t>
  </si>
  <si>
    <t>60PRO130BR</t>
  </si>
  <si>
    <t>60PRO130BR WEATHERPRO PP VENTILATEUR48 SQ IN BRUN DURAFLO</t>
  </si>
  <si>
    <t>60PRO130G</t>
  </si>
  <si>
    <t>60PRO130G WEATHERPRO PP VENTILATEUR48 SQ IN GRIS DURAFLO</t>
  </si>
  <si>
    <t>60PRO130WW</t>
  </si>
  <si>
    <t>60PRO130WW WEATHERPRO PP VENTILATEUR48 SQ IN BOIS DE GRANGE</t>
  </si>
  <si>
    <t>6021-4BC</t>
  </si>
  <si>
    <t>6021-4BC PP HOTTE COLLET ADAPTEUR POUR EVENT D'EVAC NOIR</t>
  </si>
  <si>
    <t>6001BL</t>
  </si>
  <si>
    <t>6001BL WEATHERPRO PP TURBO BALLEDE TURBINE REMPLACEMENT</t>
  </si>
  <si>
    <t>6001BR</t>
  </si>
  <si>
    <t>6001BR WEATHERPRO PP TURBO BALLEDE TURBINE REMPLACEMENT</t>
  </si>
  <si>
    <t>6001G</t>
  </si>
  <si>
    <t>6001G WEATHERPRO PP TURBO BALLEDE TURBINE REMPLACEMENT</t>
  </si>
  <si>
    <t>6001WW</t>
  </si>
  <si>
    <t>6001WW WEATHERPRO PP TURBO BALLEDE TURBINE REMPLACEMENT</t>
  </si>
  <si>
    <t>6008BL</t>
  </si>
  <si>
    <t>6008BL PP SALLE DE BAINS EVENT D'EVACUATION AVEC CLAPET</t>
  </si>
  <si>
    <t>6008BR</t>
  </si>
  <si>
    <t>6008BR PP SALLE DE BAINS EVENT D'EVACUATION AVEC CLAPET</t>
  </si>
  <si>
    <t>6008WW</t>
  </si>
  <si>
    <t>6008WW PP SALLE DE BAINS EVENT D'EVACUATION AVEC CLAPET</t>
  </si>
  <si>
    <t>6010-1BC</t>
  </si>
  <si>
    <t>6010-1BC PP COLLET POUR EVENT D'EVAC NOIR DURAFLO</t>
  </si>
  <si>
    <t>6010BL</t>
  </si>
  <si>
    <t>6010BL PP SALLE DE BAINS EVENT D'EVACUATION AVEC CLAPET</t>
  </si>
  <si>
    <t>6010BR</t>
  </si>
  <si>
    <t>6010BR PP SALLE DE BAINS EVENT D'EVACUATION AVEC CLAPET</t>
  </si>
  <si>
    <t>6011BL</t>
  </si>
  <si>
    <t>6011BL PP SALLE DE BAINS EVENT D'EVACUATION AVEC CLAPET</t>
  </si>
  <si>
    <t>6011BR</t>
  </si>
  <si>
    <t>6011BR PP SALLE DE BAINS EVENT D'EVACUATION AVEC CLAPET</t>
  </si>
  <si>
    <t>6011WW</t>
  </si>
  <si>
    <t>6011WW PP SALLE DE BAINS EVENT D'EVACUATION AVEC CLAPET</t>
  </si>
  <si>
    <t>6012BL</t>
  </si>
  <si>
    <t>6012BL PP TOITURE SECHEUSE EVENTD'EVACUATION AVEC CLAPET</t>
  </si>
  <si>
    <t>6012BR</t>
  </si>
  <si>
    <t>6012BR PP TOITURE SECHEUSE EVENTD'EVACUATION AVEC CLAPET</t>
  </si>
  <si>
    <t>6013BL</t>
  </si>
  <si>
    <t>6013BL PP TOITURE SECHEUSE EVENTD'EVACUATION AVEC CLAPET</t>
  </si>
  <si>
    <t>6013BR</t>
  </si>
  <si>
    <t>6013BR PP TOITURE SECHEUSE EVENTD'EVACUATION AVEC CLAPET</t>
  </si>
  <si>
    <t>6013WW</t>
  </si>
  <si>
    <t>6013WW PP TOITURE SECHEUSE EVENTD'EVACUATION AVEC CLAPET</t>
  </si>
  <si>
    <t>6020BL</t>
  </si>
  <si>
    <t>6020BL PP HOTTE EVENT D'EVACUATION AVEC COLLET</t>
  </si>
  <si>
    <t>6020BR</t>
  </si>
  <si>
    <t>6020BR PP HOTTE EVENT D'EVACUATION AVEC COLLET</t>
  </si>
  <si>
    <t>6025BL</t>
  </si>
  <si>
    <t>6025BL PP PLASTIQUE ROULEAU DE FAITAGE NOIR DURAFLO</t>
  </si>
  <si>
    <t>6025BLF</t>
  </si>
  <si>
    <t>6025BLF PP PLASTIQUE ROULEAU DE FAITAGE FILTRE NOIR</t>
  </si>
  <si>
    <t>6050BL</t>
  </si>
  <si>
    <t>6050BL PP DESSUS CARRE EVENT DE TOITURE 50 SQ IN NOIR</t>
  </si>
  <si>
    <t>6050BR</t>
  </si>
  <si>
    <t>6050BR PP DESSUS CARRE EVENT DE TOITURE 50 SQ IN BRUN</t>
  </si>
  <si>
    <t>6050G</t>
  </si>
  <si>
    <t>6050G PP DESSUS CARRE EVENT DE TOITURE 50 SQ IN GRIS</t>
  </si>
  <si>
    <t>6050TBL-</t>
  </si>
  <si>
    <t>6050TBL- PP HAUT EVENT DE TOITURE 50 SQ IN NOIR DURAFLO</t>
  </si>
  <si>
    <t>6050TBR-</t>
  </si>
  <si>
    <t>6050TBR- PP HAUT EVENT DE TOITURE 50 SQ IN BRUN DURAFLO</t>
  </si>
  <si>
    <t>6050TG-</t>
  </si>
  <si>
    <t>6050TG- PP HAUT EVENT DE TOITURE 50 SQ IN GRIS DURAFLO</t>
  </si>
  <si>
    <t>6050TWW-</t>
  </si>
  <si>
    <t>6050TWW- PP HAUT EVENT DE TOITURE 50 SQ IN BOIS DE GRANGE</t>
  </si>
  <si>
    <t>6050WW</t>
  </si>
  <si>
    <t>6050WW PP DESSUS CARRE EVENT DE TOITURE 50 SQ IN BOIS DE</t>
  </si>
  <si>
    <t>6065BL</t>
  </si>
  <si>
    <t>6065BL PP SLANTBACK EVENT DE TOITURE 61 SQ IN NOIR</t>
  </si>
  <si>
    <t>6065BR</t>
  </si>
  <si>
    <t>6065BR PP SLANTBACK EVENT DE TOITURE 61 SQ IN BRUN</t>
  </si>
  <si>
    <t>6065G</t>
  </si>
  <si>
    <t>6065G PP SLANTBACK EVENT DE TOITURE 61 SQ IN GRIS</t>
  </si>
  <si>
    <t>6065WW</t>
  </si>
  <si>
    <t>6065WW PP SLANTBACK EVENT DE TOITURE 61 SQ IN BOIS DE</t>
  </si>
  <si>
    <t>6072METBL</t>
  </si>
  <si>
    <t>6072METBL WEATHERPRO PP METRIQUE EVENT DE FAITE 464.5 CM2</t>
  </si>
  <si>
    <t>6072METBR</t>
  </si>
  <si>
    <t>6072METBR WEATHERPRO PP METRIQUE EVENT DE FAITE 464.5 CM2</t>
  </si>
  <si>
    <t>6072METWW</t>
  </si>
  <si>
    <t>6072METWW WEATHERPRO PP METRIQUE EVENT DE FAITE 464.5 CM2</t>
  </si>
  <si>
    <t>6073BL</t>
  </si>
  <si>
    <t>6073BL WEATHERPRO PP IMPERIAL EVENT DE FAITE NOIR</t>
  </si>
  <si>
    <t>6075BL</t>
  </si>
  <si>
    <t>6075BL PP DESSUS CARRE EVENT DE TOITURE 75 SQ IN NOIR</t>
  </si>
  <si>
    <t>6075BR</t>
  </si>
  <si>
    <t>6075BR PP DESSUS CARRE EVENT DE TOITURE 75 SQ IN BRUN</t>
  </si>
  <si>
    <t>6075G</t>
  </si>
  <si>
    <t>6075G PP DESSUS CARRE EVENT DE TOITURE 75 SQ IN GRIS</t>
  </si>
  <si>
    <t>6075WW</t>
  </si>
  <si>
    <t>6075WW PP DESSUS CARRE EVENT DE TOITURE 75 SQ IN BOIS DE</t>
  </si>
  <si>
    <t>6094BL</t>
  </si>
  <si>
    <t>6094BL WEATHERPRO PP SOLIDE EVENT DE FAITE 12" NOIR</t>
  </si>
  <si>
    <t>61PML101</t>
  </si>
  <si>
    <t>61PML101 PLASTIQUE ROND MINI PERSIENNES 1" BLANC</t>
  </si>
  <si>
    <t>61PML151</t>
  </si>
  <si>
    <t>61PML151 PLASTIQUE ROND MINI PERSIENNES 1 1/2" BLANC</t>
  </si>
  <si>
    <t>61PML201</t>
  </si>
  <si>
    <t>61PML201 PLASTIQUE ROND MINI PERSIENNES 2" BLANC</t>
  </si>
  <si>
    <t>61PML251</t>
  </si>
  <si>
    <t>61PML251 PLASTIQUE ROND MINI PERSIENNES 2 1/2" BLANC</t>
  </si>
  <si>
    <t>61PML301</t>
  </si>
  <si>
    <t>61PML301 PLASTIQUE ROND MINI PERSIENNES 3" BLANC</t>
  </si>
  <si>
    <t>61PML401</t>
  </si>
  <si>
    <t>61PML401 PLASTIQUE ROND MINI PERSIENNES 4" BLANC</t>
  </si>
  <si>
    <t>61PML501</t>
  </si>
  <si>
    <t>61PML501 PLASTIQUE ROND MINI PERSIENNES 5" BLANC</t>
  </si>
  <si>
    <t>61PML601</t>
  </si>
  <si>
    <t>61PML601 PLASTIQUE ROND MINI PERSIENNES 6" BLANC</t>
  </si>
  <si>
    <t>61RAA10D</t>
  </si>
  <si>
    <t>61RAA10D ALUMINUM ROND MINI PERSIENNES 1" ACIER</t>
  </si>
  <si>
    <t>61RAA15D</t>
  </si>
  <si>
    <t>61RAA15D ALUMINUM ROND MINI PERSIENNES 1 1/2" ACIER</t>
  </si>
  <si>
    <t>61RAA20D</t>
  </si>
  <si>
    <t>61RAA20D ALUMINUM ROND MINI PERSIENNES 2" ACIER</t>
  </si>
  <si>
    <t>61RAA25D</t>
  </si>
  <si>
    <t>61RAA25D ALUMINUM ROND MINI PERSIENNES 2 1/2" ACIER</t>
  </si>
  <si>
    <t>61RAA30D</t>
  </si>
  <si>
    <t>61RAA30D ALUMINUM ROND MINI PERSIENNES 3" ACIER</t>
  </si>
  <si>
    <t>61RAA40D</t>
  </si>
  <si>
    <t>61RAA40D ALUMINUM ROND MINI PERSIENNES 4" ACIER</t>
  </si>
  <si>
    <t>61RAA60D</t>
  </si>
  <si>
    <t>61RAA60D ALUMINUM ROND MINI PERSIENNES 6" ACIER</t>
  </si>
  <si>
    <t>620808 PP CARRE EVENT DE PIGNON 11 X 10" STANDARD BLANC</t>
  </si>
  <si>
    <t>620808COMB</t>
  </si>
  <si>
    <t>620808COMB PP RECTANGULAIRE EVENT DEPIGNON 11 X 10" COMBINE</t>
  </si>
  <si>
    <t>620808REC</t>
  </si>
  <si>
    <t>620808REC PP CARRE EVENT DE PIGNON 11 X 10" ENCASTRE BLANC</t>
  </si>
  <si>
    <t>620812 PP RECTANGULAIRE EVENT DEPIGNON 11 X 14" STANDARD</t>
  </si>
  <si>
    <t>620812COMB</t>
  </si>
  <si>
    <t>620812COMB PP RECTANGULAIRE EVENT DEPIGNON 11 X 14" COMBINE</t>
  </si>
  <si>
    <t>620816 PP RECTANGULAIRE EVENT DEPIGNON 11 X 18" STANDARD</t>
  </si>
  <si>
    <t>621212 PP CARRE EVENT DE PIGNON 15 X 15" STANDARD BLANC</t>
  </si>
  <si>
    <t>621212COMB</t>
  </si>
  <si>
    <t>621212COMB PP CARRE EVENT DE PIGNON 15 X 15" COMBINE BLANC</t>
  </si>
  <si>
    <t>621212REC</t>
  </si>
  <si>
    <t>621212REC PP CARRE EVENT DE PIGNON 15 X 15" ENCASTRE BLANC</t>
  </si>
  <si>
    <t>621218 PP RECTANGULAIRE EVENT DEPIGNON 15 X 20 1/2"</t>
  </si>
  <si>
    <t>626043-00</t>
  </si>
  <si>
    <t>626043-00 PP CARRE EVENT DE PIGNON 15 X 15" BLANC DURAFLO</t>
  </si>
  <si>
    <t>626043-00B</t>
  </si>
  <si>
    <t>626043-00B PP CARRE EVENT DE PIGNON 15 X 15" EN VOLUME BLANC</t>
  </si>
  <si>
    <t>626045-00</t>
  </si>
  <si>
    <t>626045-00 PP CARRE EVENT DE PIGNON 17 X 17" BLANC DURAFLO</t>
  </si>
  <si>
    <t>626045-00B</t>
  </si>
  <si>
    <t>626045-00B PP CARRE EVENT DE PIGNON 17 X 17" EN VOLUME BLANC</t>
  </si>
  <si>
    <t>626053-00</t>
  </si>
  <si>
    <t>626053-00 PP ROND EVENT DE PIGNON 19" BLANC DURAFLO</t>
  </si>
  <si>
    <t>626053-00B</t>
  </si>
  <si>
    <t>626053-00B PP ROND EVENT DE PIGNON 19" EN VOLUME BLANC</t>
  </si>
  <si>
    <t>626055-00</t>
  </si>
  <si>
    <t>626055-00 PP ROND EVENT DE PIGNON 22" BLANC DURAFLO</t>
  </si>
  <si>
    <t>626055-00B</t>
  </si>
  <si>
    <t>626055-00B PP ROND EVENT DE PIGNON 22" EN VOLUME BLANC</t>
  </si>
  <si>
    <t>626058-00</t>
  </si>
  <si>
    <t>626058-00 PP OCTOGONAL EVENT DE PIGNON 19" BLANC DURAFLO</t>
  </si>
  <si>
    <t>626058-00B</t>
  </si>
  <si>
    <t>626058-00B PP OCTOGONAL EVENT DE PIGNON 19" EN VOLUME</t>
  </si>
  <si>
    <t>626060-00</t>
  </si>
  <si>
    <t>626060-00 PP OCTOGONAL EVENT DE PIGNON 22" BLANC DURAFLO</t>
  </si>
  <si>
    <t>626060-00B</t>
  </si>
  <si>
    <t>626060-00B PP OCTOGONAL EVENT DE PIGNON 22" EN VOLUME</t>
  </si>
  <si>
    <t>626075-00</t>
  </si>
  <si>
    <t>626075-00 PP RECTANGULAIRE PETIT EVENT DE PIGNON 15 X 21"</t>
  </si>
  <si>
    <t>626075-00B</t>
  </si>
  <si>
    <t>626075-00B PP RECTANGULAIRE PETIT EVENT DE PIGNON 15 X 21"</t>
  </si>
  <si>
    <t>626080-00</t>
  </si>
  <si>
    <t>626080-00 PP RECTANGULAIRE GRAND EVENT DE PIGNON 17 X 23"</t>
  </si>
  <si>
    <t>626080-00B</t>
  </si>
  <si>
    <t>626080-00B PP RECTANGULAIRE GRAND EVENT DE PIGNON 17 X 23"</t>
  </si>
  <si>
    <t>626095-00</t>
  </si>
  <si>
    <t>626095-00 PP DEMI-LUNE EVENT DE PIGNON 34 X 23" BLANC</t>
  </si>
  <si>
    <t>626110-00</t>
  </si>
  <si>
    <t>626110-00 PP CATHEDRALE EVENT DE PIGNON 22 X 28" BLANC</t>
  </si>
  <si>
    <t>626120-00</t>
  </si>
  <si>
    <t>626120-00 PP RECTANGULAIRE GRAND EVENT DE PIGNON 22 X 28"</t>
  </si>
  <si>
    <t>641000-00</t>
  </si>
  <si>
    <t>641000-00 PP BLOC DE MONTAGE FESTONNE BLANC DURAFLO</t>
  </si>
  <si>
    <t>641000-00B</t>
  </si>
  <si>
    <t>641000-00B PP BLOC DE MONTAGE FESTONNE EN VOLUME BLANC</t>
  </si>
  <si>
    <t>648FTWH</t>
  </si>
  <si>
    <t>648FTWH PP PLASTIQUE EVENT DE SOFFITE EN BANDE 8' BLANC</t>
  </si>
  <si>
    <t>648FTBR</t>
  </si>
  <si>
    <t>648FTBR PP PLASTIQUE EVENT DE SOFFITE EN BANDE 8' BRUN</t>
  </si>
  <si>
    <t>648FTBL</t>
  </si>
  <si>
    <t>648FTBL PP PLASTIQUE EVENT DE SOFFITE EN BANDE 8' NOIR</t>
  </si>
  <si>
    <t>641010-00</t>
  </si>
  <si>
    <t>641010-00 PP EVENT DE SECHEUSE BLOCAVEC GAINE FESTONNE BLANC</t>
  </si>
  <si>
    <t>641010-00B</t>
  </si>
  <si>
    <t>641010-00B PP EVENT DE SECHEUSE BLOCAVEC GAINE FESTONNE EN</t>
  </si>
  <si>
    <t>641020-00</t>
  </si>
  <si>
    <t>641020-00 PP BLOC DIVISE FESTONNE BLANC DURAFLO</t>
  </si>
  <si>
    <t>641020-00B</t>
  </si>
  <si>
    <t>641020-00B PP BLOC DIVISE FESTONNE EN VOLUME BLANC DURAFLO</t>
  </si>
  <si>
    <t>641030-00</t>
  </si>
  <si>
    <t>641030-00 PP BLOC GEANT FESTONNE BLANC DURAFLO</t>
  </si>
  <si>
    <t>641030-00B</t>
  </si>
  <si>
    <t>641030-00B PP BLOC GEANT FESTONNE ENVOLUME BLANC DURAFLO</t>
  </si>
  <si>
    <t>641040-00</t>
  </si>
  <si>
    <t>641040-00 PP ENCASTRE BLOC ELECTRIQUE FESTONNE BLANC</t>
  </si>
  <si>
    <t>641040-00B</t>
  </si>
  <si>
    <t>641040-00B PP ENCASTRE BLOC ELECTRIQUE FESTONNE EN</t>
  </si>
  <si>
    <t>641050-00</t>
  </si>
  <si>
    <t>641050-00 PP AFFLEURANT BLOC ELECTRIQUE FESTONNE BLANC</t>
  </si>
  <si>
    <t>641050-00B</t>
  </si>
  <si>
    <t>641050-00B PP AFFLEURANT BLOC ELECTRIQUE FESTONNE EN</t>
  </si>
  <si>
    <t>641055-00</t>
  </si>
  <si>
    <t>641055-00 WEATHERPRO PP BLOC POUR LUMIERE ELECTRIQUE OAB</t>
  </si>
  <si>
    <t>641060-00</t>
  </si>
  <si>
    <t>641060-00 PP SERIE EN SURFACE BLOC FESTONNE BLANC DURAFLO</t>
  </si>
  <si>
    <t>641060-00B</t>
  </si>
  <si>
    <t>641060-00B PP BLOC DE SERIE EN SURFACE FESTONNE EN</t>
  </si>
  <si>
    <t>641090-00</t>
  </si>
  <si>
    <t>641090-00 PP ENCASTRE DBL WALL BLOCELECTRIQUE BLANC</t>
  </si>
  <si>
    <t>641090-00B</t>
  </si>
  <si>
    <t>641090-00B PP ENCASTRE DBL WALL BLOCELECTRIQUE EN VOLUME</t>
  </si>
  <si>
    <t>641095-00</t>
  </si>
  <si>
    <t>641095-00 WEATHERPRO PP BLOC POUR PRISE ELECTRIQUE OAB</t>
  </si>
  <si>
    <t>641604 PP EVENT DE SOFFITE 16 X 4" BLANC DURAFLO</t>
  </si>
  <si>
    <t>641604BR</t>
  </si>
  <si>
    <t>641604BR PP EVENT DE SOFFITE 16 X 4" BRUN DURAFLO</t>
  </si>
  <si>
    <t>641608 PP EVENT DE SOFFITE 16 X 8" BLANC DURAFLO</t>
  </si>
  <si>
    <t>641608BR</t>
  </si>
  <si>
    <t>641608BR PP EVENT DE SOFFITE 16 X 8" BRUN DURAFLO</t>
  </si>
  <si>
    <t>642125-00</t>
  </si>
  <si>
    <t>642125-00 WEATHERPRO PP ENCASTRE BLOC ELECTRIQUE BLANC</t>
  </si>
  <si>
    <t>642135-00</t>
  </si>
  <si>
    <t>642135-00 WEATHERPRO PP MINI BLOC DE MONTAGE 3 X 5" BLANC</t>
  </si>
  <si>
    <t>642145-00</t>
  </si>
  <si>
    <t>642145-00 WEATHERPRO PP BLOC DE LUMIERE BLANC DURAFLO</t>
  </si>
  <si>
    <t>642155-00</t>
  </si>
  <si>
    <t>642155-00 WEATHERPRO PP BLOC DE SURFACE BLANC DURAFLO</t>
  </si>
  <si>
    <t>642165-00</t>
  </si>
  <si>
    <t>642165-00 WEATHERPRO PP BLOC DE MONTAGE 5 X 6" BLANC</t>
  </si>
  <si>
    <t>642175-00</t>
  </si>
  <si>
    <t>642175-00 WEATHERPRO PP ENCASTRE BLOC DIVISE BLANC DURAFLO</t>
  </si>
  <si>
    <t>645000-00</t>
  </si>
  <si>
    <t>645000-00 PP AFFLEURANT BLOC ELECTRIQUE PLAQUE BLANC</t>
  </si>
  <si>
    <t>645020-00</t>
  </si>
  <si>
    <t>645020-00 PP BLOC DE LUMIERE PLAQUEBLANC DURAFLO</t>
  </si>
  <si>
    <t>645030-00</t>
  </si>
  <si>
    <t>645030-00 PP DIVISE BLOC PLAQUE BLANC DURAFLO</t>
  </si>
  <si>
    <t>645080-00</t>
  </si>
  <si>
    <t>645080-00 PP POUR COMPTEUR ELECTRIQUE PLAQUE BLANC</t>
  </si>
  <si>
    <t>646004-00</t>
  </si>
  <si>
    <t>646004-00 PP BLOC D'EVENT DE SECHEUSE PLAQUE BLANC</t>
  </si>
  <si>
    <t>646010-00</t>
  </si>
  <si>
    <t>646010-00 PP EVENT MURAL 6" BLANC DURAFLO</t>
  </si>
  <si>
    <t>646015 PP SALLE DE BAINS EVENT D'EVAC DE SOFFITE BLANC</t>
  </si>
  <si>
    <t>646015BR</t>
  </si>
  <si>
    <t>646015BR PP SALLE DE BAINS EVENT D'EVAC DE SOFFITE BRUN</t>
  </si>
  <si>
    <t>646020-00</t>
  </si>
  <si>
    <t>646020-00 PP ROND EVENT DE SOFFITE 4" BLANC DURAFLO</t>
  </si>
  <si>
    <t>646025-00</t>
  </si>
  <si>
    <t>646025-00 PP EVENT MURAL AVEC COLLET BLANC DURAFLO</t>
  </si>
  <si>
    <t>649000BL</t>
  </si>
  <si>
    <t>649000BL PP EVENT DE FONDATION NOIR DURAFLO</t>
  </si>
  <si>
    <t>649000G</t>
  </si>
  <si>
    <t>649000G PP EVENT DE FONDATION GRIS DURAFLO</t>
  </si>
  <si>
    <t>6030-4BC</t>
  </si>
  <si>
    <t>6030-4BC PP COLLET ADAPTEUSE 4, 5,6, PO NOIR DURAFLO</t>
  </si>
  <si>
    <t>6035BL</t>
  </si>
  <si>
    <t>6035BL PP COLLET ADAPTEUR AVEC CLAPET NOIR DURAFLO</t>
  </si>
  <si>
    <t>60PRO30BL</t>
  </si>
  <si>
    <t>60PRO30BL GOOSENECK PP SALLE DE BAINS EVENT D'EVAC AVEC</t>
  </si>
  <si>
    <t>60PRO30BR</t>
  </si>
  <si>
    <t>60PRO30BR GOOSENECK PP SALLE DE BAINS EVENT D'EVAC AVEC</t>
  </si>
  <si>
    <t>60PRO31BL</t>
  </si>
  <si>
    <t>60PRO31BL GOOSENECK PP SALLE DE BAINS EVENT D'EVAC NOIR</t>
  </si>
  <si>
    <t>60PRO31BR</t>
  </si>
  <si>
    <t>60PRO31BRGOOSENECK PP SALLE DE BAINS EVENT D'EVAC BRUN</t>
  </si>
  <si>
    <t>6032BL</t>
  </si>
  <si>
    <t>6032BL GOOSENECK PP TOITURE SECHEUSE EVENT D'EVAC AVEC</t>
  </si>
  <si>
    <t>6032BR</t>
  </si>
  <si>
    <t>6032BR GOOSENECK PP TOITURE SECHEUSE EVENT D'EVAC AVEC</t>
  </si>
  <si>
    <t>6033BL</t>
  </si>
  <si>
    <t>6033BL GOOSENECK PP TOITURE SECHEUSE EVENT D'EVAC NOIR</t>
  </si>
  <si>
    <t>6033BR</t>
  </si>
  <si>
    <t>6033BR GOOSENECK PP TOITURE SECHEUSE EVENT D'EVAC BRUN</t>
  </si>
  <si>
    <t>VENT-C-0622</t>
  </si>
  <si>
    <t>6059BL</t>
  </si>
  <si>
    <t>6059BL PP SOLIDE EVENT DE FAITES METRIQUE NOIR DURAFLO</t>
  </si>
  <si>
    <t>06-fév-23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</si>
</sst>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4"/>
  <sheetViews>
    <sheetView tabSelected="1" topLeftCell="A199" workbookViewId="0">
      <selection activeCell="A204" sqref="A204:J204"/>
    </sheetView>
  </sheetViews>
  <sheetFormatPr defaultRowHeight="14.45"/>
  <cols>
    <col min="1" max="1" width="15.28515625" bestFit="1" customWidth="1"/>
    <col min="2" max="11" width="18.28515625" style="1" customWidth="1"/>
  </cols>
  <sheetData>
    <row r="1" spans="1:10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s="1" t="str">
        <f>("662671601407")</f>
        <v>662671601407</v>
      </c>
      <c r="C2" s="1">
        <v>5503</v>
      </c>
      <c r="D2" s="1" t="s">
        <v>11</v>
      </c>
      <c r="E2" s="1">
        <v>3.71</v>
      </c>
      <c r="F2" s="2">
        <v>44713</v>
      </c>
      <c r="G2" s="1">
        <v>7.4999999999999997E-2</v>
      </c>
      <c r="H2" s="1" t="str">
        <f>("10662671601404")</f>
        <v>10662671601404</v>
      </c>
      <c r="I2" s="1">
        <v>12</v>
      </c>
      <c r="J2" s="1">
        <v>960</v>
      </c>
    </row>
    <row r="3" spans="1:10">
      <c r="A3" t="s">
        <v>10</v>
      </c>
      <c r="B3" s="1" t="str">
        <f>("662671610256")</f>
        <v>662671610256</v>
      </c>
      <c r="C3" s="1" t="s">
        <v>12</v>
      </c>
      <c r="D3" s="1" t="s">
        <v>13</v>
      </c>
      <c r="E3" s="1">
        <v>14.07</v>
      </c>
      <c r="F3" s="2">
        <v>44713</v>
      </c>
      <c r="G3" s="1">
        <v>0.27600000000000002</v>
      </c>
      <c r="H3" s="1" t="str">
        <f>("10662671610253")</f>
        <v>10662671610253</v>
      </c>
      <c r="I3" s="1">
        <v>12</v>
      </c>
      <c r="J3" s="1">
        <v>384</v>
      </c>
    </row>
    <row r="4" spans="1:10">
      <c r="A4" t="s">
        <v>10</v>
      </c>
      <c r="B4" s="1" t="str">
        <f>("662671072986")</f>
        <v>662671072986</v>
      </c>
      <c r="C4" s="1" t="s">
        <v>14</v>
      </c>
      <c r="D4" s="1" t="s">
        <v>15</v>
      </c>
      <c r="E4" s="1">
        <v>8.91</v>
      </c>
      <c r="F4" s="2">
        <v>44713</v>
      </c>
      <c r="G4" s="1">
        <v>0.33100000000000002</v>
      </c>
      <c r="H4" s="1" t="str">
        <f>("10662671072983")</f>
        <v>10662671072983</v>
      </c>
      <c r="I4" s="1">
        <v>12</v>
      </c>
      <c r="J4" s="1">
        <v>192</v>
      </c>
    </row>
    <row r="5" spans="1:10">
      <c r="A5" t="s">
        <v>10</v>
      </c>
      <c r="B5" s="1" t="str">
        <f>("662671610263")</f>
        <v>662671610263</v>
      </c>
      <c r="C5" s="1" t="s">
        <v>16</v>
      </c>
      <c r="D5" s="1" t="s">
        <v>17</v>
      </c>
      <c r="E5" s="1">
        <v>14.07</v>
      </c>
      <c r="F5" s="2">
        <v>44713</v>
      </c>
      <c r="G5" s="1">
        <v>0.27500000000000002</v>
      </c>
      <c r="H5" s="1" t="str">
        <f>("10662671610260")</f>
        <v>10662671610260</v>
      </c>
      <c r="I5" s="1">
        <v>12</v>
      </c>
      <c r="J5" s="1">
        <v>384</v>
      </c>
    </row>
    <row r="6" spans="1:10">
      <c r="A6" t="s">
        <v>10</v>
      </c>
      <c r="B6" s="1" t="str">
        <f>("662671610270")</f>
        <v>662671610270</v>
      </c>
      <c r="C6" s="1" t="s">
        <v>18</v>
      </c>
      <c r="D6" s="1" t="s">
        <v>19</v>
      </c>
      <c r="E6" s="1">
        <v>14.13</v>
      </c>
      <c r="F6" s="2">
        <v>44713</v>
      </c>
      <c r="G6" s="1">
        <v>0.35899999999999999</v>
      </c>
      <c r="H6" s="1" t="str">
        <f>("10662671610277")</f>
        <v>10662671610277</v>
      </c>
      <c r="I6" s="1">
        <v>12</v>
      </c>
      <c r="J6" s="1">
        <v>192</v>
      </c>
    </row>
    <row r="7" spans="1:10">
      <c r="A7" t="s">
        <v>10</v>
      </c>
      <c r="B7" s="1" t="str">
        <f>("662671610430")</f>
        <v>662671610430</v>
      </c>
      <c r="C7" s="1" t="s">
        <v>20</v>
      </c>
      <c r="D7" s="1" t="s">
        <v>21</v>
      </c>
      <c r="E7" s="1">
        <v>14.13</v>
      </c>
      <c r="F7" s="2">
        <v>44713</v>
      </c>
      <c r="G7" s="1">
        <v>0.36099999999999999</v>
      </c>
      <c r="H7" s="1" t="str">
        <f>("10662671610437")</f>
        <v>10662671610437</v>
      </c>
      <c r="I7" s="1">
        <v>12</v>
      </c>
      <c r="J7" s="1">
        <v>192</v>
      </c>
    </row>
    <row r="8" spans="1:10">
      <c r="A8" t="s">
        <v>10</v>
      </c>
      <c r="B8" s="1" t="str">
        <f>("662671610355")</f>
        <v>662671610355</v>
      </c>
      <c r="C8" s="1" t="s">
        <v>22</v>
      </c>
      <c r="D8" s="1" t="s">
        <v>23</v>
      </c>
      <c r="E8" s="1">
        <v>14.13</v>
      </c>
      <c r="F8" s="2">
        <v>44713</v>
      </c>
      <c r="G8" s="1">
        <v>0.36099999999999999</v>
      </c>
      <c r="H8" s="1" t="str">
        <f>("10662671610352")</f>
        <v>10662671610352</v>
      </c>
      <c r="I8" s="1">
        <v>12</v>
      </c>
      <c r="J8" s="1">
        <v>192</v>
      </c>
    </row>
    <row r="9" spans="1:10">
      <c r="A9" t="s">
        <v>10</v>
      </c>
      <c r="B9" s="1" t="str">
        <f>("662671610492")</f>
        <v>662671610492</v>
      </c>
      <c r="C9" s="1" t="s">
        <v>24</v>
      </c>
      <c r="D9" s="1" t="s">
        <v>25</v>
      </c>
      <c r="E9" s="1">
        <v>14.13</v>
      </c>
      <c r="F9" s="2">
        <v>44713</v>
      </c>
      <c r="G9" s="1">
        <v>0.36099999999999999</v>
      </c>
      <c r="H9" s="1" t="str">
        <f>("10662671610499")</f>
        <v>10662671610499</v>
      </c>
      <c r="I9" s="1">
        <v>12</v>
      </c>
      <c r="J9" s="1">
        <v>192</v>
      </c>
    </row>
    <row r="10" spans="1:10">
      <c r="A10" t="s">
        <v>10</v>
      </c>
      <c r="B10" s="1" t="str">
        <f>("662671610287")</f>
        <v>662671610287</v>
      </c>
      <c r="C10" s="1" t="s">
        <v>26</v>
      </c>
      <c r="D10" s="1" t="s">
        <v>27</v>
      </c>
      <c r="E10" s="1">
        <v>14.13</v>
      </c>
      <c r="F10" s="2">
        <v>44713</v>
      </c>
      <c r="G10" s="1">
        <v>0.44600000000000001</v>
      </c>
      <c r="H10" s="1" t="str">
        <f>("10662671610284")</f>
        <v>10662671610284</v>
      </c>
      <c r="I10" s="1">
        <v>12</v>
      </c>
      <c r="J10" s="1">
        <v>192</v>
      </c>
    </row>
    <row r="11" spans="1:10">
      <c r="A11" t="s">
        <v>10</v>
      </c>
      <c r="B11" s="1" t="str">
        <f>("662671610447")</f>
        <v>662671610447</v>
      </c>
      <c r="C11" s="1" t="s">
        <v>28</v>
      </c>
      <c r="D11" s="1" t="s">
        <v>29</v>
      </c>
      <c r="E11" s="1">
        <v>14.13</v>
      </c>
      <c r="F11" s="2">
        <v>44713</v>
      </c>
      <c r="G11" s="1">
        <v>0.45900000000000002</v>
      </c>
      <c r="H11" s="1" t="str">
        <f>("10662671610444")</f>
        <v>10662671610444</v>
      </c>
      <c r="I11" s="1">
        <v>12</v>
      </c>
      <c r="J11" s="1">
        <v>192</v>
      </c>
    </row>
    <row r="12" spans="1:10">
      <c r="A12" t="s">
        <v>10</v>
      </c>
      <c r="B12" s="1" t="str">
        <f>("662671610546")</f>
        <v>662671610546</v>
      </c>
      <c r="C12" s="1" t="s">
        <v>30</v>
      </c>
      <c r="D12" s="1" t="s">
        <v>31</v>
      </c>
      <c r="E12" s="1">
        <v>14.13</v>
      </c>
      <c r="F12" s="2">
        <v>44713</v>
      </c>
      <c r="G12" s="1">
        <v>0.45900000000000002</v>
      </c>
      <c r="H12" s="1" t="str">
        <f>("10662671610543")</f>
        <v>10662671610543</v>
      </c>
      <c r="I12" s="1">
        <v>12</v>
      </c>
      <c r="J12" s="1">
        <v>192</v>
      </c>
    </row>
    <row r="13" spans="1:10">
      <c r="A13" t="s">
        <v>10</v>
      </c>
      <c r="B13" s="1" t="str">
        <f>("662671063069")</f>
        <v>662671063069</v>
      </c>
      <c r="C13" s="1" t="s">
        <v>32</v>
      </c>
      <c r="D13" s="1" t="s">
        <v>33</v>
      </c>
      <c r="E13" s="1">
        <v>166.35</v>
      </c>
      <c r="F13" s="2">
        <v>44713</v>
      </c>
      <c r="G13" s="1">
        <v>5.9329999999999998</v>
      </c>
      <c r="H13" s="1" t="str">
        <f>("10662671063066")</f>
        <v>10662671063066</v>
      </c>
      <c r="I13" s="1">
        <v>1</v>
      </c>
      <c r="J13" s="1">
        <v>8</v>
      </c>
    </row>
    <row r="14" spans="1:10">
      <c r="A14" t="s">
        <v>10</v>
      </c>
      <c r="B14" s="1" t="str">
        <f>("662671063076")</f>
        <v>662671063076</v>
      </c>
      <c r="C14" s="1" t="s">
        <v>34</v>
      </c>
      <c r="D14" s="1" t="s">
        <v>35</v>
      </c>
      <c r="E14" s="1">
        <v>166.35</v>
      </c>
      <c r="F14" s="2">
        <v>44713</v>
      </c>
      <c r="G14" s="1">
        <v>5.9329999999999998</v>
      </c>
      <c r="H14" s="1" t="str">
        <f>("10662671063073")</f>
        <v>10662671063073</v>
      </c>
      <c r="I14" s="1">
        <v>1</v>
      </c>
      <c r="J14" s="1">
        <v>8</v>
      </c>
    </row>
    <row r="15" spans="1:10">
      <c r="A15" t="s">
        <v>10</v>
      </c>
      <c r="B15" s="1" t="str">
        <f>("662671063083")</f>
        <v>662671063083</v>
      </c>
      <c r="C15" s="1" t="s">
        <v>36</v>
      </c>
      <c r="D15" s="1" t="s">
        <v>37</v>
      </c>
      <c r="E15" s="1">
        <v>166.35</v>
      </c>
      <c r="F15" s="2">
        <v>44713</v>
      </c>
      <c r="G15" s="1">
        <v>5.9329999999999998</v>
      </c>
      <c r="H15" s="1" t="str">
        <f>("10662671063080")</f>
        <v>10662671063080</v>
      </c>
      <c r="I15" s="1">
        <v>1</v>
      </c>
      <c r="J15" s="1">
        <v>8</v>
      </c>
    </row>
    <row r="16" spans="1:10">
      <c r="A16" t="s">
        <v>10</v>
      </c>
      <c r="B16" s="1" t="str">
        <f>("662671063090")</f>
        <v>662671063090</v>
      </c>
      <c r="C16" s="1" t="s">
        <v>38</v>
      </c>
      <c r="D16" s="1" t="s">
        <v>39</v>
      </c>
      <c r="E16" s="1">
        <v>166.35</v>
      </c>
      <c r="F16" s="2">
        <v>44713</v>
      </c>
      <c r="G16" s="1">
        <v>5.9329999999999998</v>
      </c>
      <c r="H16" s="1" t="str">
        <f>("10662671063097")</f>
        <v>10662671063097</v>
      </c>
      <c r="I16" s="1">
        <v>1</v>
      </c>
      <c r="J16" s="1">
        <v>8</v>
      </c>
    </row>
    <row r="17" spans="1:10">
      <c r="A17" t="s">
        <v>10</v>
      </c>
      <c r="B17" s="1" t="str">
        <f>("662671550514")</f>
        <v>662671550514</v>
      </c>
      <c r="C17" s="1" t="s">
        <v>40</v>
      </c>
      <c r="D17" s="1" t="s">
        <v>41</v>
      </c>
      <c r="E17" s="1">
        <v>14.55</v>
      </c>
      <c r="F17" s="2">
        <v>44713</v>
      </c>
      <c r="G17" s="1">
        <v>0.36099999999999999</v>
      </c>
      <c r="H17" s="1" t="str">
        <f>("10662671550511")</f>
        <v>10662671550511</v>
      </c>
      <c r="I17" s="1">
        <v>12</v>
      </c>
      <c r="J17" s="1">
        <v>384</v>
      </c>
    </row>
    <row r="18" spans="1:10">
      <c r="A18" t="s">
        <v>10</v>
      </c>
      <c r="B18" s="1" t="str">
        <f>("662671550521")</f>
        <v>662671550521</v>
      </c>
      <c r="C18" s="1" t="s">
        <v>42</v>
      </c>
      <c r="D18" s="1" t="s">
        <v>43</v>
      </c>
      <c r="E18" s="1">
        <v>14.55</v>
      </c>
      <c r="F18" s="2">
        <v>44713</v>
      </c>
      <c r="G18" s="1">
        <v>0.56599999999999995</v>
      </c>
      <c r="H18" s="1" t="str">
        <f>("30662671550522")</f>
        <v>30662671550522</v>
      </c>
      <c r="I18" s="1">
        <v>12</v>
      </c>
      <c r="J18" s="1">
        <v>192</v>
      </c>
    </row>
    <row r="19" spans="1:10">
      <c r="A19" t="s">
        <v>10</v>
      </c>
      <c r="B19" s="1" t="str">
        <f>("662671550538")</f>
        <v>662671550538</v>
      </c>
      <c r="C19" s="1" t="s">
        <v>44</v>
      </c>
      <c r="D19" s="1" t="s">
        <v>45</v>
      </c>
      <c r="E19" s="1">
        <v>14.55</v>
      </c>
      <c r="F19" s="2">
        <v>44713</v>
      </c>
      <c r="G19" s="1">
        <v>0.55000000000000004</v>
      </c>
      <c r="H19" s="1" t="str">
        <f>("10662671550535")</f>
        <v>10662671550535</v>
      </c>
      <c r="I19" s="1">
        <v>12</v>
      </c>
      <c r="J19" s="1">
        <v>192</v>
      </c>
    </row>
    <row r="20" spans="1:10">
      <c r="A20" t="s">
        <v>10</v>
      </c>
      <c r="B20" s="1" t="str">
        <f>("662671610195")</f>
        <v>662671610195</v>
      </c>
      <c r="C20" s="1">
        <v>5511930</v>
      </c>
      <c r="D20" s="1" t="s">
        <v>46</v>
      </c>
      <c r="E20" s="1">
        <v>26.82</v>
      </c>
      <c r="F20" s="2">
        <v>44713</v>
      </c>
      <c r="G20" s="1">
        <v>0.42599999999999999</v>
      </c>
      <c r="H20" s="1" t="str">
        <f>("10662671610192")</f>
        <v>10662671610192</v>
      </c>
      <c r="I20" s="1">
        <v>6</v>
      </c>
      <c r="J20" s="1">
        <v>180</v>
      </c>
    </row>
    <row r="21" spans="1:10">
      <c r="A21" t="s">
        <v>10</v>
      </c>
      <c r="B21" s="1" t="str">
        <f>("662671610201")</f>
        <v>662671610201</v>
      </c>
      <c r="C21" s="1">
        <v>5511931</v>
      </c>
      <c r="D21" s="1" t="s">
        <v>47</v>
      </c>
      <c r="E21" s="1">
        <v>26.82</v>
      </c>
      <c r="F21" s="2">
        <v>44713</v>
      </c>
      <c r="G21" s="1">
        <v>0.53600000000000003</v>
      </c>
      <c r="H21" s="1" t="str">
        <f>("10662671610208")</f>
        <v>10662671610208</v>
      </c>
      <c r="I21" s="1">
        <v>6</v>
      </c>
      <c r="J21" s="1">
        <v>180</v>
      </c>
    </row>
    <row r="22" spans="1:10">
      <c r="A22" t="s">
        <v>10</v>
      </c>
      <c r="B22" s="1" t="str">
        <f>("662671550361")</f>
        <v>662671550361</v>
      </c>
      <c r="C22" s="1" t="s">
        <v>48</v>
      </c>
      <c r="D22" s="1" t="s">
        <v>49</v>
      </c>
      <c r="E22" s="1">
        <v>14.13</v>
      </c>
      <c r="F22" s="2">
        <v>44713</v>
      </c>
      <c r="G22" s="1">
        <v>0.183</v>
      </c>
      <c r="H22" s="1" t="str">
        <f>("10662671550368")</f>
        <v>10662671550368</v>
      </c>
      <c r="I22" s="1">
        <v>12</v>
      </c>
      <c r="J22" s="1">
        <v>576</v>
      </c>
    </row>
    <row r="23" spans="1:10">
      <c r="A23" t="s">
        <v>10</v>
      </c>
      <c r="B23" s="1" t="str">
        <f>("662671550392")</f>
        <v>662671550392</v>
      </c>
      <c r="C23" s="1" t="s">
        <v>50</v>
      </c>
      <c r="D23" s="1" t="s">
        <v>51</v>
      </c>
      <c r="E23" s="1">
        <v>14.13</v>
      </c>
      <c r="F23" s="2">
        <v>44713</v>
      </c>
      <c r="G23" s="1">
        <v>0.183</v>
      </c>
      <c r="H23" s="1" t="str">
        <f>("10662671550399")</f>
        <v>10662671550399</v>
      </c>
      <c r="I23" s="1">
        <v>12</v>
      </c>
      <c r="J23" s="1">
        <v>576</v>
      </c>
    </row>
    <row r="24" spans="1:10">
      <c r="A24" t="s">
        <v>10</v>
      </c>
      <c r="B24" s="1" t="str">
        <f>("662671550415")</f>
        <v>662671550415</v>
      </c>
      <c r="C24" s="1" t="s">
        <v>52</v>
      </c>
      <c r="D24" s="1" t="s">
        <v>53</v>
      </c>
      <c r="E24" s="1">
        <v>14.13</v>
      </c>
      <c r="F24" s="2">
        <v>44713</v>
      </c>
      <c r="G24" s="1">
        <v>0.183</v>
      </c>
      <c r="H24" s="1" t="str">
        <f>("10662671550412")</f>
        <v>10662671550412</v>
      </c>
      <c r="I24" s="1">
        <v>12</v>
      </c>
      <c r="J24" s="1">
        <v>576</v>
      </c>
    </row>
    <row r="25" spans="1:10">
      <c r="A25" t="s">
        <v>10</v>
      </c>
      <c r="B25" s="1" t="str">
        <f>("662671550408")</f>
        <v>662671550408</v>
      </c>
      <c r="C25" s="1" t="s">
        <v>54</v>
      </c>
      <c r="D25" s="1" t="s">
        <v>55</v>
      </c>
      <c r="E25" s="1">
        <v>14.13</v>
      </c>
      <c r="F25" s="2">
        <v>44713</v>
      </c>
      <c r="G25" s="1">
        <v>0.183</v>
      </c>
      <c r="H25" s="1" t="str">
        <f>("10662671550405")</f>
        <v>10662671550405</v>
      </c>
      <c r="I25" s="1">
        <v>12</v>
      </c>
      <c r="J25" s="1">
        <v>576</v>
      </c>
    </row>
    <row r="26" spans="1:10">
      <c r="A26" t="s">
        <v>10</v>
      </c>
      <c r="B26" s="1" t="str">
        <f>("662671550378")</f>
        <v>662671550378</v>
      </c>
      <c r="C26" s="1" t="s">
        <v>56</v>
      </c>
      <c r="D26" s="1" t="s">
        <v>57</v>
      </c>
      <c r="E26" s="1">
        <v>14.13</v>
      </c>
      <c r="F26" s="2">
        <v>44713</v>
      </c>
      <c r="G26" s="1">
        <v>0.314</v>
      </c>
      <c r="H26" s="1" t="str">
        <f>("30662671550379")</f>
        <v>30662671550379</v>
      </c>
      <c r="I26" s="1">
        <v>12</v>
      </c>
      <c r="J26" s="1">
        <v>384</v>
      </c>
    </row>
    <row r="27" spans="1:10">
      <c r="A27" t="s">
        <v>10</v>
      </c>
      <c r="B27" s="1" t="str">
        <f>("662671550446")</f>
        <v>662671550446</v>
      </c>
      <c r="C27" s="1" t="s">
        <v>58</v>
      </c>
      <c r="D27" s="1" t="s">
        <v>59</v>
      </c>
      <c r="E27" s="1">
        <v>14.13</v>
      </c>
      <c r="F27" s="2">
        <v>44713</v>
      </c>
      <c r="G27" s="1">
        <v>0.314</v>
      </c>
      <c r="H27" s="1" t="str">
        <f>("30662671550447")</f>
        <v>30662671550447</v>
      </c>
      <c r="I27" s="1">
        <v>12</v>
      </c>
      <c r="J27" s="1">
        <v>384</v>
      </c>
    </row>
    <row r="28" spans="1:10">
      <c r="A28" t="s">
        <v>10</v>
      </c>
      <c r="B28" s="1" t="str">
        <f>("662671550460")</f>
        <v>662671550460</v>
      </c>
      <c r="C28" s="1" t="s">
        <v>60</v>
      </c>
      <c r="D28" s="1" t="s">
        <v>61</v>
      </c>
      <c r="E28" s="1">
        <v>14.13</v>
      </c>
      <c r="F28" s="2">
        <v>44713</v>
      </c>
      <c r="G28" s="1">
        <v>0.314</v>
      </c>
      <c r="H28" s="1" t="str">
        <f>("30662671550461")</f>
        <v>30662671550461</v>
      </c>
      <c r="I28" s="1">
        <v>12</v>
      </c>
      <c r="J28" s="1">
        <v>384</v>
      </c>
    </row>
    <row r="29" spans="1:10">
      <c r="A29" t="s">
        <v>10</v>
      </c>
      <c r="B29" s="1" t="str">
        <f>("662671550453")</f>
        <v>662671550453</v>
      </c>
      <c r="C29" s="1" t="s">
        <v>62</v>
      </c>
      <c r="D29" s="1" t="s">
        <v>63</v>
      </c>
      <c r="E29" s="1">
        <v>14.13</v>
      </c>
      <c r="F29" s="2">
        <v>44713</v>
      </c>
      <c r="G29" s="1">
        <v>0.314</v>
      </c>
      <c r="H29" s="1" t="str">
        <f>("30662671550454")</f>
        <v>30662671550454</v>
      </c>
      <c r="I29" s="1">
        <v>12</v>
      </c>
      <c r="J29" s="1">
        <v>384</v>
      </c>
    </row>
    <row r="30" spans="1:10">
      <c r="A30" t="s">
        <v>10</v>
      </c>
      <c r="B30" s="1" t="str">
        <f>("662671058676")</f>
        <v>662671058676</v>
      </c>
      <c r="C30" s="1" t="s">
        <v>64</v>
      </c>
      <c r="D30" s="1" t="s">
        <v>65</v>
      </c>
      <c r="E30" s="1">
        <v>10.67</v>
      </c>
      <c r="F30" s="2">
        <v>44713</v>
      </c>
      <c r="G30" s="1">
        <v>0.28399999999999997</v>
      </c>
      <c r="H30" s="1" t="str">
        <f>("10662671058673")</f>
        <v>10662671058673</v>
      </c>
      <c r="I30" s="1">
        <v>40</v>
      </c>
      <c r="J30" s="1">
        <v>640</v>
      </c>
    </row>
    <row r="31" spans="1:10">
      <c r="A31" t="s">
        <v>10</v>
      </c>
      <c r="B31" s="1" t="str">
        <f>("662671550385")</f>
        <v>662671550385</v>
      </c>
      <c r="C31" s="1" t="s">
        <v>66</v>
      </c>
      <c r="D31" s="1" t="s">
        <v>67</v>
      </c>
      <c r="E31" s="1">
        <v>14.13</v>
      </c>
      <c r="F31" s="2">
        <v>44713</v>
      </c>
      <c r="G31" s="1">
        <v>0.28399999999999997</v>
      </c>
      <c r="H31" s="1" t="str">
        <f>("30662671550386")</f>
        <v>30662671550386</v>
      </c>
      <c r="I31" s="1">
        <v>12</v>
      </c>
      <c r="J31" s="1">
        <v>384</v>
      </c>
    </row>
    <row r="32" spans="1:10">
      <c r="A32" t="s">
        <v>10</v>
      </c>
      <c r="B32" s="1" t="str">
        <f>("662671060471")</f>
        <v>662671060471</v>
      </c>
      <c r="C32" s="1" t="s">
        <v>68</v>
      </c>
      <c r="D32" s="1" t="s">
        <v>69</v>
      </c>
      <c r="E32" s="1">
        <v>14.13</v>
      </c>
      <c r="F32" s="2">
        <v>44713</v>
      </c>
      <c r="G32" s="1">
        <v>0.28399999999999997</v>
      </c>
      <c r="H32" s="1" t="str">
        <f>("30662671060472")</f>
        <v>30662671060472</v>
      </c>
      <c r="I32" s="1">
        <v>12</v>
      </c>
      <c r="J32" s="1">
        <v>384</v>
      </c>
    </row>
    <row r="33" spans="1:10">
      <c r="A33" t="s">
        <v>10</v>
      </c>
      <c r="B33" s="1" t="str">
        <f>("662671590978")</f>
        <v>662671590978</v>
      </c>
      <c r="C33" s="1" t="s">
        <v>70</v>
      </c>
      <c r="D33" s="1" t="s">
        <v>71</v>
      </c>
      <c r="E33" s="1">
        <v>35.33</v>
      </c>
      <c r="F33" s="2">
        <v>44713</v>
      </c>
      <c r="G33" s="1">
        <v>0.63200000000000001</v>
      </c>
      <c r="H33" s="1" t="str">
        <f>("10662671590975")</f>
        <v>10662671590975</v>
      </c>
      <c r="I33" s="1">
        <v>6</v>
      </c>
      <c r="J33" s="1">
        <v>96</v>
      </c>
    </row>
    <row r="34" spans="1:10">
      <c r="A34" t="s">
        <v>10</v>
      </c>
      <c r="B34" s="1" t="str">
        <f>("662671591005")</f>
        <v>662671591005</v>
      </c>
      <c r="C34" s="1" t="s">
        <v>72</v>
      </c>
      <c r="D34" s="1" t="s">
        <v>73</v>
      </c>
      <c r="E34" s="1">
        <v>46.2</v>
      </c>
      <c r="F34" s="2">
        <v>44713</v>
      </c>
      <c r="G34" s="1">
        <v>1.0489999999999999</v>
      </c>
      <c r="H34" s="1" t="str">
        <f>("30662671591006")</f>
        <v>30662671591006</v>
      </c>
      <c r="I34" s="1">
        <v>6</v>
      </c>
      <c r="J34" s="1">
        <v>96</v>
      </c>
    </row>
    <row r="35" spans="1:10">
      <c r="A35" t="s">
        <v>10</v>
      </c>
      <c r="B35" s="1" t="str">
        <f>("662671590985")</f>
        <v>662671590985</v>
      </c>
      <c r="C35" s="1" t="s">
        <v>74</v>
      </c>
      <c r="D35" s="1" t="s">
        <v>75</v>
      </c>
      <c r="E35" s="1">
        <v>50.76</v>
      </c>
      <c r="F35" s="2">
        <v>44713</v>
      </c>
      <c r="G35" s="1">
        <v>1.0489999999999999</v>
      </c>
      <c r="H35" s="1" t="str">
        <f>("10662671590982")</f>
        <v>10662671590982</v>
      </c>
      <c r="I35" s="1">
        <v>5</v>
      </c>
      <c r="J35" s="1">
        <v>80</v>
      </c>
    </row>
    <row r="36" spans="1:10">
      <c r="A36" t="s">
        <v>10</v>
      </c>
      <c r="B36" s="1" t="str">
        <f>("662671057587")</f>
        <v>662671057587</v>
      </c>
      <c r="C36" s="1" t="s">
        <v>76</v>
      </c>
      <c r="D36" s="1" t="s">
        <v>77</v>
      </c>
      <c r="E36" s="1">
        <v>18.13</v>
      </c>
      <c r="F36" s="2">
        <v>44713</v>
      </c>
      <c r="G36" s="1">
        <v>0.748</v>
      </c>
      <c r="H36" s="1" t="str">
        <f>("10662671057584")</f>
        <v>10662671057584</v>
      </c>
      <c r="I36" s="1">
        <v>8</v>
      </c>
      <c r="J36" s="1">
        <v>48</v>
      </c>
    </row>
    <row r="37" spans="1:10">
      <c r="A37" t="s">
        <v>10</v>
      </c>
      <c r="B37" s="1" t="str">
        <f>("662671057594")</f>
        <v>662671057594</v>
      </c>
      <c r="C37" s="1" t="s">
        <v>78</v>
      </c>
      <c r="D37" s="1" t="s">
        <v>79</v>
      </c>
      <c r="E37" s="1">
        <v>18.13</v>
      </c>
      <c r="F37" s="2">
        <v>44713</v>
      </c>
      <c r="G37" s="1">
        <v>0.748</v>
      </c>
      <c r="H37" s="1" t="str">
        <f>("10662671057591")</f>
        <v>10662671057591</v>
      </c>
      <c r="I37" s="1">
        <v>8</v>
      </c>
      <c r="J37" s="1">
        <v>48</v>
      </c>
    </row>
    <row r="38" spans="1:10">
      <c r="A38" t="s">
        <v>10</v>
      </c>
      <c r="B38" s="1" t="str">
        <f>("662671057600")</f>
        <v>662671057600</v>
      </c>
      <c r="C38" s="1" t="s">
        <v>80</v>
      </c>
      <c r="D38" s="1" t="s">
        <v>81</v>
      </c>
      <c r="E38" s="1">
        <v>18.13</v>
      </c>
      <c r="F38" s="2">
        <v>44713</v>
      </c>
      <c r="G38" s="1">
        <v>0.748</v>
      </c>
      <c r="H38" s="1" t="str">
        <f>("10662671057607")</f>
        <v>10662671057607</v>
      </c>
      <c r="I38" s="1">
        <v>8</v>
      </c>
      <c r="J38" s="1">
        <v>48</v>
      </c>
    </row>
    <row r="39" spans="1:10">
      <c r="A39" t="s">
        <v>10</v>
      </c>
      <c r="B39" s="1" t="str">
        <f>("662671057617")</f>
        <v>662671057617</v>
      </c>
      <c r="C39" s="1" t="s">
        <v>82</v>
      </c>
      <c r="D39" s="1" t="s">
        <v>83</v>
      </c>
      <c r="E39" s="1">
        <v>18.13</v>
      </c>
      <c r="F39" s="2">
        <v>44713</v>
      </c>
      <c r="G39" s="1">
        <v>0.748</v>
      </c>
      <c r="H39" s="1" t="str">
        <f>("10662671057614")</f>
        <v>10662671057614</v>
      </c>
      <c r="I39" s="1">
        <v>8</v>
      </c>
      <c r="J39" s="1">
        <v>48</v>
      </c>
    </row>
    <row r="40" spans="1:10">
      <c r="A40" t="s">
        <v>10</v>
      </c>
      <c r="B40" s="1" t="str">
        <f>("662671059185")</f>
        <v>662671059185</v>
      </c>
      <c r="C40" s="1" t="s">
        <v>84</v>
      </c>
      <c r="D40" s="1" t="s">
        <v>85</v>
      </c>
      <c r="E40" s="1">
        <v>21.91</v>
      </c>
      <c r="F40" s="2">
        <v>44713</v>
      </c>
      <c r="G40" s="1">
        <v>1.26</v>
      </c>
      <c r="H40" s="1" t="str">
        <f>("10662671059182")</f>
        <v>10662671059182</v>
      </c>
      <c r="I40" s="1">
        <v>4</v>
      </c>
      <c r="J40" s="1">
        <v>32</v>
      </c>
    </row>
    <row r="41" spans="1:10">
      <c r="A41" t="s">
        <v>10</v>
      </c>
      <c r="B41" s="1" t="str">
        <f>("662671059192")</f>
        <v>662671059192</v>
      </c>
      <c r="C41" s="1" t="s">
        <v>86</v>
      </c>
      <c r="D41" s="1" t="s">
        <v>87</v>
      </c>
      <c r="E41" s="1">
        <v>21.91</v>
      </c>
      <c r="F41" s="2">
        <v>44713</v>
      </c>
      <c r="G41" s="1">
        <v>1.26</v>
      </c>
      <c r="H41" s="1" t="str">
        <f>("10662671059199")</f>
        <v>10662671059199</v>
      </c>
      <c r="I41" s="1">
        <v>4</v>
      </c>
      <c r="J41" s="1">
        <v>32</v>
      </c>
    </row>
    <row r="42" spans="1:10">
      <c r="A42" t="s">
        <v>10</v>
      </c>
      <c r="B42" s="1" t="str">
        <f>("662671059208")</f>
        <v>662671059208</v>
      </c>
      <c r="C42" s="1" t="s">
        <v>88</v>
      </c>
      <c r="D42" s="1" t="s">
        <v>89</v>
      </c>
      <c r="E42" s="1">
        <v>21.91</v>
      </c>
      <c r="F42" s="2">
        <v>44713</v>
      </c>
      <c r="G42" s="1">
        <v>1.26</v>
      </c>
      <c r="H42" s="1" t="str">
        <f>("10662671059205")</f>
        <v>10662671059205</v>
      </c>
      <c r="I42" s="1">
        <v>4</v>
      </c>
      <c r="J42" s="1">
        <v>32</v>
      </c>
    </row>
    <row r="43" spans="1:10">
      <c r="A43" t="s">
        <v>10</v>
      </c>
      <c r="B43" s="1" t="str">
        <f>("662671059222")</f>
        <v>662671059222</v>
      </c>
      <c r="C43" s="1" t="s">
        <v>90</v>
      </c>
      <c r="D43" s="1" t="s">
        <v>91</v>
      </c>
      <c r="E43" s="1">
        <v>21.91</v>
      </c>
      <c r="F43" s="2">
        <v>44713</v>
      </c>
      <c r="G43" s="1">
        <v>1.26</v>
      </c>
      <c r="H43" s="1" t="str">
        <f>("10662671059229")</f>
        <v>10662671059229</v>
      </c>
      <c r="I43" s="1">
        <v>4</v>
      </c>
      <c r="J43" s="1">
        <v>32</v>
      </c>
    </row>
    <row r="44" spans="1:10">
      <c r="A44" t="s">
        <v>10</v>
      </c>
      <c r="B44" s="1" t="str">
        <f>("662671066824")</f>
        <v>662671066824</v>
      </c>
      <c r="C44" s="1" t="s">
        <v>92</v>
      </c>
      <c r="D44" s="1" t="s">
        <v>93</v>
      </c>
      <c r="E44" s="1">
        <v>112.49</v>
      </c>
      <c r="F44" s="2">
        <v>44713</v>
      </c>
      <c r="G44" s="1">
        <v>2.4590000000000001</v>
      </c>
      <c r="H44" s="1" t="str">
        <f>("10662671066821")</f>
        <v>10662671066821</v>
      </c>
      <c r="I44" s="1">
        <v>1</v>
      </c>
      <c r="J44" s="1">
        <v>12</v>
      </c>
    </row>
    <row r="45" spans="1:10">
      <c r="A45" t="s">
        <v>10</v>
      </c>
      <c r="B45" s="1" t="str">
        <f>("662671066831")</f>
        <v>662671066831</v>
      </c>
      <c r="C45" s="1" t="s">
        <v>94</v>
      </c>
      <c r="D45" s="1" t="s">
        <v>95</v>
      </c>
      <c r="E45" s="1">
        <v>112.49</v>
      </c>
      <c r="F45" s="2">
        <v>44713</v>
      </c>
      <c r="G45" s="1">
        <v>2.4590000000000001</v>
      </c>
      <c r="H45" s="1" t="str">
        <f>("10662671066838")</f>
        <v>10662671066838</v>
      </c>
      <c r="I45" s="1">
        <v>1</v>
      </c>
      <c r="J45" s="1">
        <v>12</v>
      </c>
    </row>
    <row r="46" spans="1:10">
      <c r="A46" t="s">
        <v>10</v>
      </c>
      <c r="B46" s="1" t="str">
        <f>("662671601490")</f>
        <v>662671601490</v>
      </c>
      <c r="C46" s="1" t="s">
        <v>96</v>
      </c>
      <c r="D46" s="1" t="s">
        <v>97</v>
      </c>
      <c r="E46" s="1">
        <v>18.16</v>
      </c>
      <c r="F46" s="2">
        <v>44713</v>
      </c>
      <c r="G46" s="1">
        <v>0.98499999999999999</v>
      </c>
      <c r="H46" s="1" t="str">
        <f>("30662671601491")</f>
        <v>30662671601491</v>
      </c>
      <c r="I46" s="1">
        <v>9</v>
      </c>
      <c r="J46" s="1">
        <v>54</v>
      </c>
    </row>
    <row r="47" spans="1:10">
      <c r="A47" t="s">
        <v>10</v>
      </c>
      <c r="B47" s="1" t="str">
        <f>("662671601506")</f>
        <v>662671601506</v>
      </c>
      <c r="C47" s="1" t="s">
        <v>98</v>
      </c>
      <c r="D47" s="1" t="s">
        <v>99</v>
      </c>
      <c r="E47" s="1">
        <v>18.16</v>
      </c>
      <c r="F47" s="2">
        <v>44713</v>
      </c>
      <c r="G47" s="1">
        <v>0.98499999999999999</v>
      </c>
      <c r="H47" s="1" t="str">
        <f>("30662671601507")</f>
        <v>30662671601507</v>
      </c>
      <c r="I47" s="1">
        <v>9</v>
      </c>
      <c r="J47" s="1">
        <v>54</v>
      </c>
    </row>
    <row r="48" spans="1:10">
      <c r="A48" t="s">
        <v>10</v>
      </c>
      <c r="B48" s="1" t="str">
        <f>("662671601513")</f>
        <v>662671601513</v>
      </c>
      <c r="C48" s="1" t="s">
        <v>100</v>
      </c>
      <c r="D48" s="1" t="s">
        <v>101</v>
      </c>
      <c r="E48" s="1">
        <v>18.16</v>
      </c>
      <c r="F48" s="2">
        <v>44713</v>
      </c>
      <c r="G48" s="1">
        <v>0.98499999999999999</v>
      </c>
      <c r="H48" s="1" t="str">
        <f>("30662671601514")</f>
        <v>30662671601514</v>
      </c>
      <c r="I48" s="1">
        <v>9</v>
      </c>
      <c r="J48" s="1">
        <v>54</v>
      </c>
    </row>
    <row r="49" spans="1:10">
      <c r="A49" t="s">
        <v>10</v>
      </c>
      <c r="B49" s="1" t="str">
        <f>("662671601520")</f>
        <v>662671601520</v>
      </c>
      <c r="C49" s="1" t="s">
        <v>102</v>
      </c>
      <c r="D49" s="1" t="s">
        <v>103</v>
      </c>
      <c r="E49" s="1">
        <v>18.16</v>
      </c>
      <c r="F49" s="2">
        <v>44713</v>
      </c>
      <c r="G49" s="1">
        <v>0.98499999999999999</v>
      </c>
      <c r="H49" s="1" t="str">
        <f>("30662671601521")</f>
        <v>30662671601521</v>
      </c>
      <c r="I49" s="1">
        <v>9</v>
      </c>
      <c r="J49" s="1">
        <v>54</v>
      </c>
    </row>
    <row r="50" spans="1:10">
      <c r="A50" t="s">
        <v>10</v>
      </c>
      <c r="B50" s="1" t="str">
        <f>("662671066848")</f>
        <v>662671066848</v>
      </c>
      <c r="C50" s="1" t="s">
        <v>104</v>
      </c>
      <c r="D50" s="1" t="s">
        <v>105</v>
      </c>
      <c r="E50" s="1">
        <v>112.49</v>
      </c>
      <c r="F50" s="2">
        <v>44713</v>
      </c>
      <c r="G50" s="1">
        <v>2.4590000000000001</v>
      </c>
      <c r="H50" s="1" t="str">
        <f>("10662671066845")</f>
        <v>10662671066845</v>
      </c>
      <c r="I50" s="1">
        <v>1</v>
      </c>
      <c r="J50" s="1">
        <v>12</v>
      </c>
    </row>
    <row r="51" spans="1:10">
      <c r="A51" t="s">
        <v>10</v>
      </c>
      <c r="B51" s="1" t="str">
        <f>("662671066855")</f>
        <v>662671066855</v>
      </c>
      <c r="C51" s="1" t="s">
        <v>106</v>
      </c>
      <c r="D51" s="1" t="s">
        <v>107</v>
      </c>
      <c r="E51" s="1">
        <v>112.49</v>
      </c>
      <c r="F51" s="2">
        <v>44713</v>
      </c>
      <c r="G51" s="1">
        <v>2.4590000000000001</v>
      </c>
      <c r="H51" s="1" t="str">
        <f>("10662671066852")</f>
        <v>10662671066852</v>
      </c>
      <c r="I51" s="1">
        <v>1</v>
      </c>
      <c r="J51" s="1">
        <v>12</v>
      </c>
    </row>
    <row r="52" spans="1:10">
      <c r="A52" t="s">
        <v>10</v>
      </c>
      <c r="B52" s="1" t="str">
        <f>("662671067777")</f>
        <v>662671067777</v>
      </c>
      <c r="C52" s="1" t="s">
        <v>108</v>
      </c>
      <c r="D52" s="1" t="s">
        <v>109</v>
      </c>
      <c r="E52" s="1">
        <v>153.22999999999999</v>
      </c>
      <c r="F52" s="2">
        <v>44713</v>
      </c>
      <c r="G52" s="1">
        <v>4.774</v>
      </c>
      <c r="H52" s="1" t="str">
        <f>("10662671067774")</f>
        <v>10662671067774</v>
      </c>
      <c r="I52" s="1">
        <v>1</v>
      </c>
      <c r="J52" s="1">
        <v>8</v>
      </c>
    </row>
    <row r="53" spans="1:10">
      <c r="A53" t="s">
        <v>10</v>
      </c>
      <c r="B53" s="1" t="str">
        <f>("662671067784")</f>
        <v>662671067784</v>
      </c>
      <c r="C53" s="1" t="s">
        <v>110</v>
      </c>
      <c r="D53" s="1" t="s">
        <v>111</v>
      </c>
      <c r="E53" s="1">
        <v>153.22999999999999</v>
      </c>
      <c r="F53" s="2">
        <v>44713</v>
      </c>
      <c r="G53" s="1">
        <v>4.774</v>
      </c>
      <c r="H53" s="1" t="str">
        <f>("10662671067781")</f>
        <v>10662671067781</v>
      </c>
      <c r="I53" s="1">
        <v>1</v>
      </c>
      <c r="J53" s="1">
        <v>8</v>
      </c>
    </row>
    <row r="54" spans="1:10">
      <c r="A54" t="s">
        <v>10</v>
      </c>
      <c r="B54" s="1" t="str">
        <f>("662671067791")</f>
        <v>662671067791</v>
      </c>
      <c r="C54" s="1" t="s">
        <v>112</v>
      </c>
      <c r="D54" s="1" t="s">
        <v>113</v>
      </c>
      <c r="E54" s="1">
        <v>153.22999999999999</v>
      </c>
      <c r="F54" s="2">
        <v>44713</v>
      </c>
      <c r="G54" s="1">
        <v>4.774</v>
      </c>
      <c r="H54" s="1" t="str">
        <f>("10662671067798")</f>
        <v>10662671067798</v>
      </c>
      <c r="I54" s="1">
        <v>1</v>
      </c>
      <c r="J54" s="1">
        <v>8</v>
      </c>
    </row>
    <row r="55" spans="1:10">
      <c r="A55" t="s">
        <v>10</v>
      </c>
      <c r="B55" s="1" t="str">
        <f>("662671067807")</f>
        <v>662671067807</v>
      </c>
      <c r="C55" s="1" t="s">
        <v>114</v>
      </c>
      <c r="D55" s="1" t="s">
        <v>115</v>
      </c>
      <c r="E55" s="1">
        <v>153.22999999999999</v>
      </c>
      <c r="F55" s="2">
        <v>44713</v>
      </c>
      <c r="G55" s="1">
        <v>4.774</v>
      </c>
      <c r="H55" s="1" t="str">
        <f>("10662671067804")</f>
        <v>10662671067804</v>
      </c>
      <c r="I55" s="1">
        <v>1</v>
      </c>
      <c r="J55" s="1">
        <v>8</v>
      </c>
    </row>
    <row r="56" spans="1:10">
      <c r="A56" t="s">
        <v>10</v>
      </c>
      <c r="B56" s="1" t="str">
        <f>("662671068286")</f>
        <v>662671068286</v>
      </c>
      <c r="C56" s="1" t="s">
        <v>116</v>
      </c>
      <c r="D56" s="1" t="s">
        <v>117</v>
      </c>
      <c r="E56" s="1">
        <v>140.12</v>
      </c>
      <c r="F56" s="2">
        <v>44713</v>
      </c>
      <c r="G56" s="1">
        <v>3.6150000000000002</v>
      </c>
      <c r="H56" s="1" t="str">
        <f>("10662671068283")</f>
        <v>10662671068283</v>
      </c>
      <c r="I56" s="1">
        <v>1</v>
      </c>
      <c r="J56" s="1">
        <v>12</v>
      </c>
    </row>
    <row r="57" spans="1:10">
      <c r="A57" t="s">
        <v>10</v>
      </c>
      <c r="B57" s="1" t="str">
        <f>("662671026330")</f>
        <v>662671026330</v>
      </c>
      <c r="C57" s="1" t="s">
        <v>118</v>
      </c>
      <c r="D57" s="1" t="s">
        <v>119</v>
      </c>
      <c r="E57" s="1">
        <v>104.32</v>
      </c>
      <c r="F57" s="2">
        <v>44713</v>
      </c>
      <c r="G57" s="1">
        <v>3.2</v>
      </c>
      <c r="H57" s="1" t="str">
        <f>("10662671026337")</f>
        <v>10662671026337</v>
      </c>
      <c r="I57" s="1">
        <v>1</v>
      </c>
      <c r="J57" s="1">
        <v>36</v>
      </c>
    </row>
    <row r="58" spans="1:10">
      <c r="A58" t="s">
        <v>10</v>
      </c>
      <c r="B58" s="1" t="str">
        <f>("662671026347")</f>
        <v>662671026347</v>
      </c>
      <c r="C58" s="1" t="s">
        <v>120</v>
      </c>
      <c r="D58" s="1" t="s">
        <v>121</v>
      </c>
      <c r="E58" s="1">
        <v>104.32</v>
      </c>
      <c r="F58" s="2">
        <v>44713</v>
      </c>
      <c r="G58" s="1">
        <v>3.4369999999999998</v>
      </c>
      <c r="H58" s="1" t="str">
        <f>("10662671026344")</f>
        <v>10662671026344</v>
      </c>
      <c r="I58" s="1">
        <v>1</v>
      </c>
      <c r="J58" s="1">
        <v>36</v>
      </c>
    </row>
    <row r="59" spans="1:10">
      <c r="A59" t="s">
        <v>10</v>
      </c>
      <c r="B59" s="1" t="str">
        <f>("662671026323")</f>
        <v>662671026323</v>
      </c>
      <c r="C59" s="1" t="s">
        <v>122</v>
      </c>
      <c r="D59" s="1" t="s">
        <v>123</v>
      </c>
      <c r="E59" s="1">
        <v>97.66</v>
      </c>
      <c r="F59" s="2">
        <v>44713</v>
      </c>
      <c r="G59" s="1">
        <v>2.62</v>
      </c>
      <c r="H59" s="1" t="str">
        <f>("10662671026320")</f>
        <v>10662671026320</v>
      </c>
      <c r="I59" s="1">
        <v>1</v>
      </c>
    </row>
    <row r="60" spans="1:10">
      <c r="A60" t="s">
        <v>10</v>
      </c>
      <c r="B60" s="1" t="str">
        <f>("662671068293")</f>
        <v>662671068293</v>
      </c>
      <c r="C60" s="1" t="s">
        <v>124</v>
      </c>
      <c r="D60" s="1" t="s">
        <v>125</v>
      </c>
      <c r="E60" s="1">
        <v>140.12</v>
      </c>
      <c r="F60" s="2">
        <v>44713</v>
      </c>
      <c r="G60" s="1">
        <v>3.6150000000000002</v>
      </c>
      <c r="H60" s="1" t="str">
        <f>("10662671068290")</f>
        <v>10662671068290</v>
      </c>
      <c r="I60" s="1">
        <v>1</v>
      </c>
      <c r="J60" s="1">
        <v>12</v>
      </c>
    </row>
    <row r="61" spans="1:10">
      <c r="A61" t="s">
        <v>10</v>
      </c>
      <c r="B61" s="1" t="str">
        <f>("662671068309")</f>
        <v>662671068309</v>
      </c>
      <c r="C61" s="1" t="s">
        <v>126</v>
      </c>
      <c r="D61" s="1" t="s">
        <v>127</v>
      </c>
      <c r="E61" s="1">
        <v>140.12</v>
      </c>
      <c r="F61" s="2">
        <v>44713</v>
      </c>
      <c r="G61" s="1">
        <v>3.6150000000000002</v>
      </c>
      <c r="H61" s="1" t="str">
        <f>("10662671068306")</f>
        <v>10662671068306</v>
      </c>
      <c r="I61" s="1">
        <v>1</v>
      </c>
      <c r="J61" s="1">
        <v>12</v>
      </c>
    </row>
    <row r="62" spans="1:10">
      <c r="A62" t="s">
        <v>10</v>
      </c>
      <c r="B62" s="1" t="str">
        <f>("662671068316")</f>
        <v>662671068316</v>
      </c>
      <c r="C62" s="1" t="s">
        <v>128</v>
      </c>
      <c r="D62" s="1" t="s">
        <v>129</v>
      </c>
      <c r="E62" s="1">
        <v>140.12</v>
      </c>
      <c r="F62" s="2">
        <v>44713</v>
      </c>
      <c r="G62" s="1">
        <v>3.6150000000000002</v>
      </c>
      <c r="H62" s="1" t="str">
        <f>("10662671068313")</f>
        <v>10662671068313</v>
      </c>
      <c r="I62" s="1">
        <v>1</v>
      </c>
      <c r="J62" s="1">
        <v>12</v>
      </c>
    </row>
    <row r="63" spans="1:10">
      <c r="A63" t="s">
        <v>10</v>
      </c>
      <c r="B63" s="1" t="str">
        <f>("662671068972")</f>
        <v>662671068972</v>
      </c>
      <c r="C63" s="1" t="s">
        <v>130</v>
      </c>
      <c r="D63" s="1" t="s">
        <v>131</v>
      </c>
      <c r="E63" s="1">
        <v>7.96</v>
      </c>
      <c r="F63" s="2">
        <v>44713</v>
      </c>
      <c r="G63" s="1">
        <v>0.26600000000000001</v>
      </c>
      <c r="H63" s="1" t="str">
        <f>("10662671068979")</f>
        <v>10662671068979</v>
      </c>
      <c r="I63" s="1">
        <v>8</v>
      </c>
      <c r="J63" s="1">
        <v>144</v>
      </c>
    </row>
    <row r="64" spans="1:10">
      <c r="A64" t="s">
        <v>10</v>
      </c>
      <c r="B64" s="1" t="str">
        <f>("662671601742")</f>
        <v>662671601742</v>
      </c>
      <c r="C64" s="1" t="s">
        <v>132</v>
      </c>
      <c r="D64" s="1" t="s">
        <v>133</v>
      </c>
      <c r="E64" s="1">
        <v>56.8</v>
      </c>
      <c r="F64" s="2">
        <v>44713</v>
      </c>
      <c r="G64" s="1">
        <v>1.1419999999999999</v>
      </c>
      <c r="H64" s="1" t="str">
        <f>("10662671601749")</f>
        <v>10662671601749</v>
      </c>
      <c r="I64" s="1">
        <v>1</v>
      </c>
      <c r="J64" s="1">
        <v>24</v>
      </c>
    </row>
    <row r="65" spans="1:10">
      <c r="A65" t="s">
        <v>10</v>
      </c>
      <c r="B65" s="1" t="str">
        <f>("662671601759")</f>
        <v>662671601759</v>
      </c>
      <c r="C65" s="1" t="s">
        <v>134</v>
      </c>
      <c r="D65" s="1" t="s">
        <v>135</v>
      </c>
      <c r="E65" s="1">
        <v>56.8</v>
      </c>
      <c r="F65" s="2">
        <v>44713</v>
      </c>
      <c r="G65" s="1">
        <v>1.206</v>
      </c>
      <c r="H65" s="1" t="str">
        <f>("10662671601756")</f>
        <v>10662671601756</v>
      </c>
      <c r="I65" s="1">
        <v>1</v>
      </c>
      <c r="J65" s="1">
        <v>24</v>
      </c>
    </row>
    <row r="66" spans="1:10">
      <c r="A66" t="s">
        <v>10</v>
      </c>
      <c r="B66" s="1" t="str">
        <f>("662671601773")</f>
        <v>662671601773</v>
      </c>
      <c r="C66" s="1" t="s">
        <v>136</v>
      </c>
      <c r="D66" s="1" t="s">
        <v>137</v>
      </c>
      <c r="E66" s="1">
        <v>56.8</v>
      </c>
      <c r="F66" s="2">
        <v>44713</v>
      </c>
      <c r="G66" s="1">
        <v>1.1419999999999999</v>
      </c>
      <c r="H66" s="1" t="str">
        <f>("10662671601770")</f>
        <v>10662671601770</v>
      </c>
      <c r="I66" s="1">
        <v>1</v>
      </c>
      <c r="J66" s="1">
        <v>24</v>
      </c>
    </row>
    <row r="67" spans="1:10">
      <c r="A67" t="s">
        <v>10</v>
      </c>
      <c r="B67" s="1" t="str">
        <f>("662671601766")</f>
        <v>662671601766</v>
      </c>
      <c r="C67" s="1" t="s">
        <v>138</v>
      </c>
      <c r="D67" s="1" t="s">
        <v>139</v>
      </c>
      <c r="E67" s="1">
        <v>56.8</v>
      </c>
      <c r="F67" s="2">
        <v>44713</v>
      </c>
      <c r="G67" s="1">
        <v>1.206</v>
      </c>
      <c r="H67" s="1" t="str">
        <f>("10662671601763")</f>
        <v>10662671601763</v>
      </c>
      <c r="I67" s="1">
        <v>1</v>
      </c>
      <c r="J67" s="1">
        <v>24</v>
      </c>
    </row>
    <row r="68" spans="1:10">
      <c r="A68" t="s">
        <v>10</v>
      </c>
      <c r="B68" s="1" t="str">
        <f>("662671600110")</f>
        <v>662671600110</v>
      </c>
      <c r="C68" s="1" t="s">
        <v>140</v>
      </c>
      <c r="D68" s="1" t="s">
        <v>141</v>
      </c>
      <c r="E68" s="1">
        <v>14.22</v>
      </c>
      <c r="F68" s="2">
        <v>44713</v>
      </c>
      <c r="G68" s="1">
        <v>0.30499999999999999</v>
      </c>
      <c r="H68" s="1" t="str">
        <f>("10662671600117")</f>
        <v>10662671600117</v>
      </c>
      <c r="I68" s="1">
        <v>4</v>
      </c>
      <c r="J68" s="1">
        <v>192</v>
      </c>
    </row>
    <row r="69" spans="1:10">
      <c r="A69" t="s">
        <v>10</v>
      </c>
      <c r="B69" s="1" t="str">
        <f>("662671600127")</f>
        <v>662671600127</v>
      </c>
      <c r="C69" s="1" t="s">
        <v>142</v>
      </c>
      <c r="D69" s="1" t="s">
        <v>143</v>
      </c>
      <c r="E69" s="1">
        <v>14.22</v>
      </c>
      <c r="F69" s="2">
        <v>44713</v>
      </c>
      <c r="G69" s="1">
        <v>0.33100000000000002</v>
      </c>
      <c r="H69" s="1" t="str">
        <f>("10662671600124")</f>
        <v>10662671600124</v>
      </c>
      <c r="I69" s="1">
        <v>4</v>
      </c>
      <c r="J69" s="1">
        <v>192</v>
      </c>
    </row>
    <row r="70" spans="1:10">
      <c r="A70" t="s">
        <v>10</v>
      </c>
      <c r="B70" s="1" t="str">
        <f>("662671600158")</f>
        <v>662671600158</v>
      </c>
      <c r="C70" s="1" t="s">
        <v>144</v>
      </c>
      <c r="D70" s="1" t="s">
        <v>145</v>
      </c>
      <c r="E70" s="1">
        <v>14.22</v>
      </c>
      <c r="F70" s="2">
        <v>44713</v>
      </c>
      <c r="G70" s="1">
        <v>0.33100000000000002</v>
      </c>
      <c r="H70" s="1" t="str">
        <f>("10662671600155")</f>
        <v>10662671600155</v>
      </c>
      <c r="I70" s="1">
        <v>4</v>
      </c>
      <c r="J70" s="1">
        <v>192</v>
      </c>
    </row>
    <row r="71" spans="1:10">
      <c r="A71" t="s">
        <v>10</v>
      </c>
      <c r="B71" s="1" t="str">
        <f>("662671600967")</f>
        <v>662671600967</v>
      </c>
      <c r="C71" s="1" t="s">
        <v>146</v>
      </c>
      <c r="D71" s="1" t="s">
        <v>147</v>
      </c>
      <c r="E71" s="1">
        <v>4.7</v>
      </c>
      <c r="F71" s="2">
        <v>44713</v>
      </c>
      <c r="G71" s="1">
        <v>0.14199999999999999</v>
      </c>
      <c r="H71" s="1" t="str">
        <f>("10662671600964")</f>
        <v>10662671600964</v>
      </c>
      <c r="I71" s="1">
        <v>8</v>
      </c>
      <c r="J71" s="1">
        <v>384</v>
      </c>
    </row>
    <row r="72" spans="1:10">
      <c r="A72" t="s">
        <v>10</v>
      </c>
      <c r="B72" s="1" t="str">
        <f>("662671600271")</f>
        <v>662671600271</v>
      </c>
      <c r="C72" s="1" t="s">
        <v>148</v>
      </c>
      <c r="D72" s="1" t="s">
        <v>149</v>
      </c>
      <c r="E72" s="1">
        <v>18.66</v>
      </c>
      <c r="F72" s="2">
        <v>44713</v>
      </c>
      <c r="G72" s="1">
        <v>0.47299999999999998</v>
      </c>
      <c r="H72" s="1" t="str">
        <f>("30662671600272")</f>
        <v>30662671600272</v>
      </c>
      <c r="I72" s="1">
        <v>8</v>
      </c>
      <c r="J72" s="1">
        <v>144</v>
      </c>
    </row>
    <row r="73" spans="1:10">
      <c r="A73" t="s">
        <v>10</v>
      </c>
      <c r="B73" s="1" t="str">
        <f>("662671600288")</f>
        <v>662671600288</v>
      </c>
      <c r="C73" s="1" t="s">
        <v>150</v>
      </c>
      <c r="D73" s="1" t="s">
        <v>151</v>
      </c>
      <c r="E73" s="1">
        <v>18.66</v>
      </c>
      <c r="F73" s="2">
        <v>44713</v>
      </c>
      <c r="G73" s="1">
        <v>0.47299999999999998</v>
      </c>
      <c r="H73" s="1" t="str">
        <f>("30662671600289")</f>
        <v>30662671600289</v>
      </c>
      <c r="I73" s="1">
        <v>8</v>
      </c>
      <c r="J73" s="1">
        <v>144</v>
      </c>
    </row>
    <row r="74" spans="1:10">
      <c r="A74" t="s">
        <v>10</v>
      </c>
      <c r="B74" s="1" t="str">
        <f>("662671601049")</f>
        <v>662671601049</v>
      </c>
      <c r="C74" s="1" t="s">
        <v>152</v>
      </c>
      <c r="D74" s="1" t="s">
        <v>153</v>
      </c>
      <c r="E74" s="1">
        <v>19.600000000000001</v>
      </c>
      <c r="F74" s="2">
        <v>44713</v>
      </c>
      <c r="G74" s="1">
        <v>0.47299999999999998</v>
      </c>
      <c r="H74" s="1" t="str">
        <f>("10662671601046")</f>
        <v>10662671601046</v>
      </c>
      <c r="I74" s="1">
        <v>6</v>
      </c>
      <c r="J74" s="1">
        <v>108</v>
      </c>
    </row>
    <row r="75" spans="1:10">
      <c r="A75" t="s">
        <v>10</v>
      </c>
      <c r="B75" s="1" t="str">
        <f>("662671601056")</f>
        <v>662671601056</v>
      </c>
      <c r="C75" s="1" t="s">
        <v>154</v>
      </c>
      <c r="D75" s="1" t="s">
        <v>155</v>
      </c>
      <c r="E75" s="1">
        <v>19.600000000000001</v>
      </c>
      <c r="F75" s="2">
        <v>44713</v>
      </c>
      <c r="G75" s="1">
        <v>0.47299999999999998</v>
      </c>
      <c r="H75" s="1" t="str">
        <f>("10662671601053")</f>
        <v>10662671601053</v>
      </c>
      <c r="I75" s="1">
        <v>6</v>
      </c>
      <c r="J75" s="1">
        <v>108</v>
      </c>
    </row>
    <row r="76" spans="1:10">
      <c r="A76" t="s">
        <v>10</v>
      </c>
      <c r="B76" s="1" t="str">
        <f>("662671601087")</f>
        <v>662671601087</v>
      </c>
      <c r="C76" s="1" t="s">
        <v>156</v>
      </c>
      <c r="D76" s="1" t="s">
        <v>157</v>
      </c>
      <c r="E76" s="1">
        <v>19.600000000000001</v>
      </c>
      <c r="F76" s="2">
        <v>44713</v>
      </c>
      <c r="G76" s="1">
        <v>0.47299999999999998</v>
      </c>
      <c r="H76" s="1" t="str">
        <f>("10662671601084")</f>
        <v>10662671601084</v>
      </c>
      <c r="I76" s="1">
        <v>6</v>
      </c>
      <c r="J76" s="1">
        <v>108</v>
      </c>
    </row>
    <row r="77" spans="1:10">
      <c r="A77" t="s">
        <v>10</v>
      </c>
      <c r="B77" s="1" t="str">
        <f>("662671601124")</f>
        <v>662671601124</v>
      </c>
      <c r="C77" s="1" t="s">
        <v>158</v>
      </c>
      <c r="D77" s="1" t="s">
        <v>159</v>
      </c>
      <c r="E77" s="1">
        <v>14.22</v>
      </c>
      <c r="F77" s="2">
        <v>44713</v>
      </c>
      <c r="G77" s="1">
        <v>0.29099999999999998</v>
      </c>
      <c r="H77" s="1" t="str">
        <f>("10662671601121")</f>
        <v>10662671601121</v>
      </c>
      <c r="I77" s="1">
        <v>4</v>
      </c>
      <c r="J77" s="1">
        <v>192</v>
      </c>
    </row>
    <row r="78" spans="1:10">
      <c r="A78" t="s">
        <v>10</v>
      </c>
      <c r="B78" s="1" t="str">
        <f>("662671601131")</f>
        <v>662671601131</v>
      </c>
      <c r="C78" s="1" t="s">
        <v>160</v>
      </c>
      <c r="D78" s="1" t="s">
        <v>161</v>
      </c>
      <c r="E78" s="1">
        <v>14.22</v>
      </c>
      <c r="F78" s="2">
        <v>44713</v>
      </c>
      <c r="G78" s="1">
        <v>0.314</v>
      </c>
      <c r="H78" s="1" t="str">
        <f>("10662671601138")</f>
        <v>10662671601138</v>
      </c>
      <c r="I78" s="1">
        <v>4</v>
      </c>
      <c r="J78" s="1">
        <v>192</v>
      </c>
    </row>
    <row r="79" spans="1:10">
      <c r="A79" t="s">
        <v>10</v>
      </c>
      <c r="B79" s="1" t="str">
        <f>("662671601162")</f>
        <v>662671601162</v>
      </c>
      <c r="C79" s="1" t="s">
        <v>162</v>
      </c>
      <c r="D79" s="1" t="s">
        <v>163</v>
      </c>
      <c r="E79" s="1">
        <v>19.600000000000001</v>
      </c>
      <c r="F79" s="2">
        <v>44713</v>
      </c>
      <c r="G79" s="1">
        <v>0.45600000000000002</v>
      </c>
      <c r="H79" s="1" t="str">
        <f>("10662671601169")</f>
        <v>10662671601169</v>
      </c>
      <c r="I79" s="1">
        <v>6</v>
      </c>
      <c r="J79" s="1">
        <v>108</v>
      </c>
    </row>
    <row r="80" spans="1:10">
      <c r="A80" t="s">
        <v>10</v>
      </c>
      <c r="B80" s="1" t="str">
        <f>("662671601179")</f>
        <v>662671601179</v>
      </c>
      <c r="C80" s="1" t="s">
        <v>164</v>
      </c>
      <c r="D80" s="1" t="s">
        <v>165</v>
      </c>
      <c r="E80" s="1">
        <v>19.600000000000001</v>
      </c>
      <c r="F80" s="2">
        <v>44713</v>
      </c>
      <c r="G80" s="1">
        <v>0.45600000000000002</v>
      </c>
      <c r="H80" s="1" t="str">
        <f>("10662671601176")</f>
        <v>10662671601176</v>
      </c>
      <c r="I80" s="1">
        <v>6</v>
      </c>
      <c r="J80" s="1">
        <v>108</v>
      </c>
    </row>
    <row r="81" spans="1:10">
      <c r="A81" t="s">
        <v>10</v>
      </c>
      <c r="B81" s="1" t="str">
        <f>("662671602091")</f>
        <v>662671602091</v>
      </c>
      <c r="C81" s="1" t="s">
        <v>166</v>
      </c>
      <c r="D81" s="1" t="s">
        <v>167</v>
      </c>
      <c r="E81" s="1">
        <v>19.600000000000001</v>
      </c>
      <c r="F81" s="2">
        <v>44713</v>
      </c>
      <c r="G81" s="1">
        <v>0.45600000000000002</v>
      </c>
      <c r="H81" s="1" t="str">
        <f>("10662671602098")</f>
        <v>10662671602098</v>
      </c>
      <c r="I81" s="1">
        <v>6</v>
      </c>
      <c r="J81" s="1">
        <v>108</v>
      </c>
    </row>
    <row r="82" spans="1:10">
      <c r="A82" t="s">
        <v>10</v>
      </c>
      <c r="B82" s="1" t="str">
        <f>("662671601384")</f>
        <v>662671601384</v>
      </c>
      <c r="C82" s="1" t="s">
        <v>168</v>
      </c>
      <c r="D82" s="1" t="s">
        <v>169</v>
      </c>
      <c r="E82" s="1">
        <v>53.19</v>
      </c>
      <c r="F82" s="2">
        <v>44713</v>
      </c>
      <c r="G82" s="1">
        <v>1.276</v>
      </c>
      <c r="H82" s="1" t="str">
        <f>("10662671601381")</f>
        <v>10662671601381</v>
      </c>
      <c r="I82" s="1">
        <v>2</v>
      </c>
      <c r="J82" s="1">
        <v>24</v>
      </c>
    </row>
    <row r="83" spans="1:10">
      <c r="A83" t="s">
        <v>10</v>
      </c>
      <c r="B83" s="1" t="str">
        <f>("662671601391")</f>
        <v>662671601391</v>
      </c>
      <c r="C83" s="1" t="s">
        <v>170</v>
      </c>
      <c r="D83" s="1" t="s">
        <v>171</v>
      </c>
      <c r="E83" s="1">
        <v>53.19</v>
      </c>
      <c r="F83" s="2">
        <v>44713</v>
      </c>
      <c r="G83" s="1">
        <v>1.276</v>
      </c>
      <c r="H83" s="1" t="str">
        <f>("10662671601398")</f>
        <v>10662671601398</v>
      </c>
      <c r="I83" s="1">
        <v>2</v>
      </c>
      <c r="J83" s="1">
        <v>24</v>
      </c>
    </row>
    <row r="84" spans="1:10">
      <c r="A84" t="s">
        <v>10</v>
      </c>
      <c r="B84" s="1" t="str">
        <f>("662671026132")</f>
        <v>662671026132</v>
      </c>
      <c r="C84" s="1" t="s">
        <v>172</v>
      </c>
      <c r="D84" s="1" t="s">
        <v>173</v>
      </c>
      <c r="E84" s="1">
        <v>122.25</v>
      </c>
      <c r="F84" s="2">
        <v>44713</v>
      </c>
      <c r="G84" s="1">
        <v>4.5</v>
      </c>
      <c r="H84" s="1" t="str">
        <f>("00662671026132")</f>
        <v>00662671026132</v>
      </c>
      <c r="I84" s="1">
        <v>1</v>
      </c>
      <c r="J84" s="1">
        <v>18</v>
      </c>
    </row>
    <row r="85" spans="1:10">
      <c r="A85" t="s">
        <v>10</v>
      </c>
      <c r="B85" s="1" t="str">
        <f>("662671026149")</f>
        <v>662671026149</v>
      </c>
      <c r="C85" s="1" t="s">
        <v>174</v>
      </c>
      <c r="D85" s="1" t="s">
        <v>175</v>
      </c>
      <c r="E85" s="1">
        <v>136.75</v>
      </c>
      <c r="F85" s="2">
        <v>44713</v>
      </c>
      <c r="G85" s="1">
        <v>4.6310000000000002</v>
      </c>
      <c r="H85" s="1" t="str">
        <f>("00662671026149")</f>
        <v>00662671026149</v>
      </c>
      <c r="I85" s="1">
        <v>1</v>
      </c>
      <c r="J85" s="1">
        <v>18</v>
      </c>
    </row>
    <row r="86" spans="1:10">
      <c r="A86" t="s">
        <v>10</v>
      </c>
      <c r="B86" s="1" t="str">
        <f>("662671600011")</f>
        <v>662671600011</v>
      </c>
      <c r="C86" s="1" t="s">
        <v>176</v>
      </c>
      <c r="D86" s="1" t="s">
        <v>177</v>
      </c>
      <c r="E86" s="1">
        <v>13.79</v>
      </c>
      <c r="F86" s="2">
        <v>44713</v>
      </c>
      <c r="G86" s="1">
        <v>0.56599999999999995</v>
      </c>
      <c r="H86" s="1" t="str">
        <f>("10662671600018")</f>
        <v>10662671600018</v>
      </c>
      <c r="I86" s="1">
        <v>10</v>
      </c>
      <c r="J86" s="1">
        <v>80</v>
      </c>
    </row>
    <row r="87" spans="1:10">
      <c r="A87" t="s">
        <v>10</v>
      </c>
      <c r="B87" s="1" t="str">
        <f>("662671600028")</f>
        <v>662671600028</v>
      </c>
      <c r="C87" s="1" t="s">
        <v>178</v>
      </c>
      <c r="D87" s="1" t="s">
        <v>179</v>
      </c>
      <c r="E87" s="1">
        <v>13.79</v>
      </c>
      <c r="F87" s="2">
        <v>44713</v>
      </c>
      <c r="G87" s="1">
        <v>0.56599999999999995</v>
      </c>
      <c r="H87" s="1" t="str">
        <f>("10662671600025")</f>
        <v>10662671600025</v>
      </c>
      <c r="I87" s="1">
        <v>10</v>
      </c>
      <c r="J87" s="1">
        <v>80</v>
      </c>
    </row>
    <row r="88" spans="1:10">
      <c r="A88" t="s">
        <v>10</v>
      </c>
      <c r="B88" s="1" t="str">
        <f>("662671600035")</f>
        <v>662671600035</v>
      </c>
      <c r="C88" s="1" t="s">
        <v>180</v>
      </c>
      <c r="D88" s="1" t="s">
        <v>181</v>
      </c>
      <c r="E88" s="1">
        <v>13.79</v>
      </c>
      <c r="F88" s="2">
        <v>44713</v>
      </c>
      <c r="G88" s="1">
        <v>0.56599999999999995</v>
      </c>
      <c r="H88" s="1" t="str">
        <f>("10662671600032")</f>
        <v>10662671600032</v>
      </c>
      <c r="I88" s="1">
        <v>10</v>
      </c>
      <c r="J88" s="1">
        <v>80</v>
      </c>
    </row>
    <row r="89" spans="1:10">
      <c r="A89" t="s">
        <v>10</v>
      </c>
      <c r="B89" s="1" t="str">
        <f>("662671601285")</f>
        <v>662671601285</v>
      </c>
      <c r="C89" s="1" t="s">
        <v>182</v>
      </c>
      <c r="D89" s="1" t="s">
        <v>183</v>
      </c>
      <c r="E89" s="1">
        <v>14.18</v>
      </c>
      <c r="F89" s="2">
        <v>44713</v>
      </c>
      <c r="G89" s="1">
        <v>0.64600000000000002</v>
      </c>
      <c r="H89" s="1" t="str">
        <f>("10662671601282")</f>
        <v>10662671601282</v>
      </c>
      <c r="I89" s="1">
        <v>8</v>
      </c>
      <c r="J89" s="1">
        <v>64</v>
      </c>
    </row>
    <row r="90" spans="1:10">
      <c r="A90" t="s">
        <v>10</v>
      </c>
      <c r="B90" s="1" t="str">
        <f>("662671601292")</f>
        <v>662671601292</v>
      </c>
      <c r="C90" s="1" t="s">
        <v>184</v>
      </c>
      <c r="D90" s="1" t="s">
        <v>185</v>
      </c>
      <c r="E90" s="1">
        <v>14.18</v>
      </c>
      <c r="F90" s="2">
        <v>44713</v>
      </c>
      <c r="G90" s="1">
        <v>0.65900000000000003</v>
      </c>
      <c r="H90" s="1" t="str">
        <f>("10662671601299")</f>
        <v>10662671601299</v>
      </c>
      <c r="I90" s="1">
        <v>8</v>
      </c>
      <c r="J90" s="1">
        <v>64</v>
      </c>
    </row>
    <row r="91" spans="1:10">
      <c r="A91" t="s">
        <v>10</v>
      </c>
      <c r="B91" s="1" t="str">
        <f>("662671601308")</f>
        <v>662671601308</v>
      </c>
      <c r="C91" s="1" t="s">
        <v>186</v>
      </c>
      <c r="D91" s="1" t="s">
        <v>187</v>
      </c>
      <c r="E91" s="1">
        <v>14.18</v>
      </c>
      <c r="F91" s="2">
        <v>44713</v>
      </c>
      <c r="G91" s="1">
        <v>0.66</v>
      </c>
      <c r="H91" s="1" t="str">
        <f>("10662671601305")</f>
        <v>10662671601305</v>
      </c>
      <c r="I91" s="1">
        <v>8</v>
      </c>
      <c r="J91" s="1">
        <v>64</v>
      </c>
    </row>
    <row r="92" spans="1:10">
      <c r="A92" t="s">
        <v>10</v>
      </c>
      <c r="B92" s="1" t="str">
        <f>("662671601322")</f>
        <v>662671601322</v>
      </c>
      <c r="C92" s="1" t="s">
        <v>188</v>
      </c>
      <c r="D92" s="1" t="s">
        <v>189</v>
      </c>
      <c r="E92" s="1">
        <v>14.18</v>
      </c>
      <c r="F92" s="2">
        <v>44713</v>
      </c>
      <c r="G92" s="1">
        <v>0.65900000000000003</v>
      </c>
      <c r="H92" s="1" t="str">
        <f>("10662671601329")</f>
        <v>10662671601329</v>
      </c>
      <c r="I92" s="1">
        <v>8</v>
      </c>
      <c r="J92" s="1">
        <v>64</v>
      </c>
    </row>
    <row r="93" spans="1:10">
      <c r="A93" t="s">
        <v>10</v>
      </c>
      <c r="B93" s="1" t="str">
        <f>("662671600097")</f>
        <v>662671600097</v>
      </c>
      <c r="C93" s="1" t="s">
        <v>190</v>
      </c>
      <c r="D93" s="1" t="s">
        <v>191</v>
      </c>
      <c r="E93" s="1">
        <v>13.79</v>
      </c>
      <c r="F93" s="2">
        <v>44713</v>
      </c>
      <c r="G93" s="1">
        <v>0.56599999999999995</v>
      </c>
      <c r="H93" s="1" t="str">
        <f>("10662671600094")</f>
        <v>10662671600094</v>
      </c>
      <c r="I93" s="1">
        <v>10</v>
      </c>
      <c r="J93" s="1">
        <v>80</v>
      </c>
    </row>
    <row r="94" spans="1:10">
      <c r="A94" t="s">
        <v>10</v>
      </c>
      <c r="B94" s="1" t="str">
        <f>("662671601186")</f>
        <v>662671601186</v>
      </c>
      <c r="C94" s="1" t="s">
        <v>192</v>
      </c>
      <c r="D94" s="1" t="s">
        <v>193</v>
      </c>
      <c r="E94" s="1">
        <v>15.3</v>
      </c>
      <c r="F94" s="2">
        <v>44713</v>
      </c>
      <c r="G94" s="1">
        <v>0.66200000000000003</v>
      </c>
      <c r="H94" s="1" t="str">
        <f>("10662671601183")</f>
        <v>10662671601183</v>
      </c>
      <c r="I94" s="1">
        <v>12</v>
      </c>
      <c r="J94" s="1">
        <v>144</v>
      </c>
    </row>
    <row r="95" spans="1:10">
      <c r="A95" t="s">
        <v>10</v>
      </c>
      <c r="B95" s="1" t="str">
        <f>("662671601193")</f>
        <v>662671601193</v>
      </c>
      <c r="C95" s="1" t="s">
        <v>194</v>
      </c>
      <c r="D95" s="1" t="s">
        <v>195</v>
      </c>
      <c r="E95" s="1">
        <v>15.3</v>
      </c>
      <c r="F95" s="2">
        <v>44713</v>
      </c>
      <c r="G95" s="1">
        <v>0.66200000000000003</v>
      </c>
      <c r="H95" s="1" t="str">
        <f>("10662671601190")</f>
        <v>10662671601190</v>
      </c>
      <c r="I95" s="1">
        <v>12</v>
      </c>
      <c r="J95" s="1">
        <v>144</v>
      </c>
    </row>
    <row r="96" spans="1:10">
      <c r="A96" t="s">
        <v>10</v>
      </c>
      <c r="B96" s="1" t="str">
        <f>("662671601209")</f>
        <v>662671601209</v>
      </c>
      <c r="C96" s="1" t="s">
        <v>196</v>
      </c>
      <c r="D96" s="1" t="s">
        <v>197</v>
      </c>
      <c r="E96" s="1">
        <v>15.3</v>
      </c>
      <c r="F96" s="2">
        <v>44713</v>
      </c>
      <c r="G96" s="1">
        <v>0.66200000000000003</v>
      </c>
      <c r="H96" s="1" t="str">
        <f>("10662671601206")</f>
        <v>10662671601206</v>
      </c>
      <c r="I96" s="1">
        <v>12</v>
      </c>
      <c r="J96" s="1">
        <v>144</v>
      </c>
    </row>
    <row r="97" spans="1:10">
      <c r="A97" t="s">
        <v>10</v>
      </c>
      <c r="B97" s="1" t="str">
        <f>("662671601223")</f>
        <v>662671601223</v>
      </c>
      <c r="C97" s="1" t="s">
        <v>198</v>
      </c>
      <c r="D97" s="1" t="s">
        <v>199</v>
      </c>
      <c r="E97" s="1">
        <v>15.3</v>
      </c>
      <c r="F97" s="2">
        <v>44713</v>
      </c>
      <c r="G97" s="1">
        <v>0.66200000000000003</v>
      </c>
      <c r="H97" s="1" t="str">
        <f>("10662671601220")</f>
        <v>10662671601220</v>
      </c>
      <c r="I97" s="1">
        <v>12</v>
      </c>
      <c r="J97" s="1">
        <v>144</v>
      </c>
    </row>
    <row r="98" spans="1:10">
      <c r="A98" t="s">
        <v>10</v>
      </c>
      <c r="B98" s="1" t="str">
        <f>("662671601636")</f>
        <v>662671601636</v>
      </c>
      <c r="C98" s="1" t="s">
        <v>200</v>
      </c>
      <c r="D98" s="1" t="s">
        <v>201</v>
      </c>
      <c r="E98" s="1">
        <v>25.63</v>
      </c>
      <c r="F98" s="2">
        <v>44713</v>
      </c>
      <c r="G98" s="1">
        <v>0.95499999999999996</v>
      </c>
      <c r="H98" s="1" t="str">
        <f>("10662671601633")</f>
        <v>10662671601633</v>
      </c>
      <c r="I98" s="1">
        <v>12</v>
      </c>
      <c r="J98" s="1">
        <v>108</v>
      </c>
    </row>
    <row r="99" spans="1:10">
      <c r="A99" t="s">
        <v>10</v>
      </c>
      <c r="B99" s="1" t="str">
        <f>("662671601650")</f>
        <v>662671601650</v>
      </c>
      <c r="C99" s="1" t="s">
        <v>202</v>
      </c>
      <c r="D99" s="1" t="s">
        <v>203</v>
      </c>
      <c r="E99" s="1">
        <v>25.63</v>
      </c>
      <c r="F99" s="2">
        <v>44713</v>
      </c>
      <c r="G99" s="1">
        <v>0.95499999999999996</v>
      </c>
      <c r="H99" s="1" t="str">
        <f>("10662671601657")</f>
        <v>10662671601657</v>
      </c>
      <c r="I99" s="1">
        <v>12</v>
      </c>
      <c r="J99" s="1">
        <v>108</v>
      </c>
    </row>
    <row r="100" spans="1:10">
      <c r="A100" t="s">
        <v>10</v>
      </c>
      <c r="B100" s="1" t="str">
        <f>("662671601667")</f>
        <v>662671601667</v>
      </c>
      <c r="C100" s="1" t="s">
        <v>204</v>
      </c>
      <c r="D100" s="1" t="s">
        <v>205</v>
      </c>
      <c r="E100" s="1">
        <v>25.63</v>
      </c>
      <c r="F100" s="2">
        <v>44713</v>
      </c>
      <c r="G100" s="1">
        <v>0.95499999999999996</v>
      </c>
      <c r="H100" s="1" t="str">
        <f>("10662671601664")</f>
        <v>10662671601664</v>
      </c>
      <c r="I100" s="1">
        <v>12</v>
      </c>
      <c r="J100" s="1">
        <v>108</v>
      </c>
    </row>
    <row r="101" spans="1:10">
      <c r="A101" t="s">
        <v>10</v>
      </c>
      <c r="B101" s="1" t="str">
        <f>("662671601643")</f>
        <v>662671601643</v>
      </c>
      <c r="C101" s="1" t="s">
        <v>206</v>
      </c>
      <c r="D101" s="1" t="s">
        <v>207</v>
      </c>
      <c r="E101" s="1">
        <v>23.13</v>
      </c>
      <c r="F101" s="2">
        <v>44713</v>
      </c>
      <c r="G101" s="1">
        <v>0.86799999999999999</v>
      </c>
      <c r="H101" s="1" t="str">
        <f>("10662671601640")</f>
        <v>10662671601640</v>
      </c>
      <c r="I101" s="1">
        <v>12</v>
      </c>
      <c r="J101" s="1">
        <v>108</v>
      </c>
    </row>
    <row r="102" spans="1:10">
      <c r="A102" t="s">
        <v>10</v>
      </c>
      <c r="B102" s="1" t="str">
        <f>("662671600059")</f>
        <v>662671600059</v>
      </c>
      <c r="C102" s="1" t="s">
        <v>208</v>
      </c>
      <c r="D102" s="1" t="s">
        <v>209</v>
      </c>
      <c r="E102" s="1">
        <v>18.82</v>
      </c>
      <c r="F102" s="2">
        <v>44713</v>
      </c>
      <c r="G102" s="1">
        <v>0.95</v>
      </c>
      <c r="H102" s="1" t="str">
        <f>("10662671600056")</f>
        <v>10662671600056</v>
      </c>
      <c r="I102" s="1">
        <v>5</v>
      </c>
      <c r="J102" s="1">
        <v>80</v>
      </c>
    </row>
    <row r="103" spans="1:10">
      <c r="A103" t="s">
        <v>10</v>
      </c>
      <c r="B103" s="1" t="str">
        <f>("662671600066")</f>
        <v>662671600066</v>
      </c>
      <c r="C103" s="1" t="s">
        <v>210</v>
      </c>
      <c r="D103" s="1" t="s">
        <v>211</v>
      </c>
      <c r="E103" s="1">
        <v>18.82</v>
      </c>
      <c r="F103" s="2">
        <v>44713</v>
      </c>
      <c r="G103" s="1">
        <v>0.97699999999999998</v>
      </c>
      <c r="H103" s="1" t="str">
        <f>("10662671600063")</f>
        <v>10662671600063</v>
      </c>
      <c r="I103" s="1">
        <v>5</v>
      </c>
      <c r="J103" s="1">
        <v>80</v>
      </c>
    </row>
    <row r="104" spans="1:10">
      <c r="A104" t="s">
        <v>10</v>
      </c>
      <c r="B104" s="1" t="str">
        <f>("662671600073")</f>
        <v>662671600073</v>
      </c>
      <c r="C104" s="1" t="s">
        <v>212</v>
      </c>
      <c r="D104" s="1" t="s">
        <v>213</v>
      </c>
      <c r="E104" s="1">
        <v>18.82</v>
      </c>
      <c r="F104" s="2">
        <v>44713</v>
      </c>
      <c r="G104" s="1">
        <v>0.93500000000000005</v>
      </c>
      <c r="H104" s="1" t="str">
        <f>("10662671600070")</f>
        <v>10662671600070</v>
      </c>
      <c r="I104" s="1">
        <v>5</v>
      </c>
      <c r="J104" s="1">
        <v>80</v>
      </c>
    </row>
    <row r="105" spans="1:10">
      <c r="A105" t="s">
        <v>10</v>
      </c>
      <c r="B105" s="1" t="str">
        <f>("662671600103")</f>
        <v>662671600103</v>
      </c>
      <c r="C105" s="1" t="s">
        <v>214</v>
      </c>
      <c r="D105" s="1" t="s">
        <v>215</v>
      </c>
      <c r="E105" s="1">
        <v>18.82</v>
      </c>
      <c r="F105" s="2">
        <v>44713</v>
      </c>
      <c r="G105" s="1">
        <v>0.93500000000000005</v>
      </c>
      <c r="H105" s="1" t="str">
        <f>("10662671600100")</f>
        <v>10662671600100</v>
      </c>
      <c r="I105" s="1">
        <v>5</v>
      </c>
      <c r="J105" s="1">
        <v>80</v>
      </c>
    </row>
    <row r="106" spans="1:10">
      <c r="A106" t="s">
        <v>10</v>
      </c>
      <c r="B106" s="1" t="str">
        <f>("662671601872")</f>
        <v>662671601872</v>
      </c>
      <c r="C106" s="1" t="s">
        <v>216</v>
      </c>
      <c r="D106" s="1" t="s">
        <v>217</v>
      </c>
      <c r="E106" s="1">
        <v>26.44</v>
      </c>
      <c r="F106" s="2">
        <v>44713</v>
      </c>
      <c r="G106" s="1">
        <v>1.077</v>
      </c>
      <c r="H106" s="1" t="str">
        <f>("10662671601879")</f>
        <v>10662671601879</v>
      </c>
      <c r="I106" s="1">
        <v>12</v>
      </c>
      <c r="J106" s="1">
        <v>108</v>
      </c>
    </row>
    <row r="107" spans="1:10">
      <c r="A107" t="s">
        <v>10</v>
      </c>
      <c r="B107" s="1" t="str">
        <f>("662671610034")</f>
        <v>662671610034</v>
      </c>
      <c r="C107" s="1" t="s">
        <v>218</v>
      </c>
      <c r="D107" s="1" t="s">
        <v>219</v>
      </c>
      <c r="E107" s="1">
        <v>0.72</v>
      </c>
      <c r="F107" s="2">
        <v>44713</v>
      </c>
      <c r="G107" s="1">
        <v>2E-3</v>
      </c>
      <c r="H107" s="1" t="str">
        <f>("20662671610038")</f>
        <v>20662671610038</v>
      </c>
      <c r="I107" s="1">
        <v>100</v>
      </c>
      <c r="J107" s="1">
        <v>90000</v>
      </c>
    </row>
    <row r="108" spans="1:10">
      <c r="A108" t="s">
        <v>10</v>
      </c>
      <c r="B108" s="1" t="str">
        <f>("662671610041")</f>
        <v>662671610041</v>
      </c>
      <c r="C108" s="1" t="s">
        <v>220</v>
      </c>
      <c r="D108" s="1" t="s">
        <v>221</v>
      </c>
      <c r="E108" s="1">
        <v>1.2</v>
      </c>
      <c r="F108" s="2">
        <v>44713</v>
      </c>
      <c r="G108" s="1">
        <v>4.0000000000000001E-3</v>
      </c>
      <c r="H108" s="1" t="str">
        <f>("10662671610048")</f>
        <v>10662671610048</v>
      </c>
      <c r="I108" s="1">
        <v>100</v>
      </c>
      <c r="J108" s="1">
        <v>38400</v>
      </c>
    </row>
    <row r="109" spans="1:10">
      <c r="A109" t="s">
        <v>10</v>
      </c>
      <c r="B109" s="1" t="str">
        <f>("662671610058")</f>
        <v>662671610058</v>
      </c>
      <c r="C109" s="1" t="s">
        <v>222</v>
      </c>
      <c r="D109" s="1" t="s">
        <v>223</v>
      </c>
      <c r="E109" s="1">
        <v>1.56</v>
      </c>
      <c r="F109" s="2">
        <v>44713</v>
      </c>
      <c r="G109" s="1">
        <v>6.0000000000000001E-3</v>
      </c>
      <c r="H109" s="1" t="str">
        <f>("20662671610052")</f>
        <v>20662671610052</v>
      </c>
      <c r="I109" s="1">
        <v>100</v>
      </c>
      <c r="J109" s="1">
        <v>10000</v>
      </c>
    </row>
    <row r="110" spans="1:10">
      <c r="A110" t="s">
        <v>10</v>
      </c>
      <c r="B110" s="1" t="str">
        <f>("662671610065")</f>
        <v>662671610065</v>
      </c>
      <c r="C110" s="1" t="s">
        <v>224</v>
      </c>
      <c r="D110" s="1" t="s">
        <v>225</v>
      </c>
      <c r="E110" s="1">
        <v>1.88</v>
      </c>
      <c r="F110" s="2">
        <v>44713</v>
      </c>
      <c r="G110" s="1">
        <v>1.0999999999999999E-2</v>
      </c>
      <c r="H110" s="1" t="str">
        <f>("20662671610069")</f>
        <v>20662671610069</v>
      </c>
      <c r="I110" s="1">
        <v>100</v>
      </c>
      <c r="J110" s="1">
        <v>14000</v>
      </c>
    </row>
    <row r="111" spans="1:10">
      <c r="A111" t="s">
        <v>10</v>
      </c>
      <c r="B111" s="1" t="str">
        <f>("662671610072")</f>
        <v>662671610072</v>
      </c>
      <c r="C111" s="1" t="s">
        <v>226</v>
      </c>
      <c r="D111" s="1" t="s">
        <v>227</v>
      </c>
      <c r="E111" s="1">
        <v>2.2799999999999998</v>
      </c>
      <c r="F111" s="2">
        <v>44713</v>
      </c>
      <c r="G111" s="1">
        <v>1.4E-2</v>
      </c>
      <c r="H111" s="1" t="str">
        <f>("20662671610076")</f>
        <v>20662671610076</v>
      </c>
      <c r="I111" s="1">
        <v>100</v>
      </c>
      <c r="J111" s="1">
        <v>14000</v>
      </c>
    </row>
    <row r="112" spans="1:10">
      <c r="A112" t="s">
        <v>10</v>
      </c>
      <c r="B112" s="1" t="str">
        <f>("662671610089")</f>
        <v>662671610089</v>
      </c>
      <c r="C112" s="1" t="s">
        <v>228</v>
      </c>
      <c r="D112" s="1" t="s">
        <v>229</v>
      </c>
      <c r="E112" s="1">
        <v>2.8</v>
      </c>
      <c r="F112" s="2">
        <v>44713</v>
      </c>
      <c r="G112" s="1">
        <v>2.5000000000000001E-2</v>
      </c>
      <c r="H112" s="1" t="str">
        <f>("20662671610083")</f>
        <v>20662671610083</v>
      </c>
      <c r="I112" s="1">
        <v>50</v>
      </c>
      <c r="J112" s="1">
        <v>3200</v>
      </c>
    </row>
    <row r="113" spans="1:10">
      <c r="A113" t="s">
        <v>10</v>
      </c>
      <c r="B113" s="1" t="str">
        <f>("662671610096")</f>
        <v>662671610096</v>
      </c>
      <c r="C113" s="1" t="s">
        <v>230</v>
      </c>
      <c r="D113" s="1" t="s">
        <v>231</v>
      </c>
      <c r="E113" s="1">
        <v>5.74</v>
      </c>
      <c r="F113" s="2">
        <v>44713</v>
      </c>
      <c r="G113" s="1">
        <v>5.0999999999999997E-2</v>
      </c>
      <c r="H113" s="1" t="str">
        <f>("20662671610090")</f>
        <v>20662671610090</v>
      </c>
      <c r="I113" s="1">
        <v>20</v>
      </c>
      <c r="J113" s="1">
        <v>2880</v>
      </c>
    </row>
    <row r="114" spans="1:10">
      <c r="A114" t="s">
        <v>10</v>
      </c>
      <c r="B114" s="1" t="str">
        <f>("662671610102")</f>
        <v>662671610102</v>
      </c>
      <c r="C114" s="1" t="s">
        <v>232</v>
      </c>
      <c r="D114" s="1" t="s">
        <v>233</v>
      </c>
      <c r="E114" s="1">
        <v>7.12</v>
      </c>
      <c r="F114" s="2">
        <v>44713</v>
      </c>
      <c r="G114" s="1">
        <v>6.2E-2</v>
      </c>
      <c r="H114" s="1" t="str">
        <f>("20662671610106")</f>
        <v>20662671610106</v>
      </c>
      <c r="I114" s="1">
        <v>20</v>
      </c>
      <c r="J114" s="1">
        <v>1620</v>
      </c>
    </row>
    <row r="115" spans="1:10">
      <c r="A115" t="s">
        <v>10</v>
      </c>
      <c r="B115" s="1" t="str">
        <f>("614472100016")</f>
        <v>614472100016</v>
      </c>
      <c r="C115" s="1" t="s">
        <v>234</v>
      </c>
      <c r="D115" s="1" t="s">
        <v>235</v>
      </c>
      <c r="E115" s="1">
        <v>2.04</v>
      </c>
      <c r="F115" s="2">
        <v>44713</v>
      </c>
      <c r="G115" s="1">
        <v>3.0000000000000001E-3</v>
      </c>
      <c r="H115" s="1" t="str">
        <f>("10614472100013")</f>
        <v>10614472100013</v>
      </c>
      <c r="I115" s="1">
        <v>250</v>
      </c>
      <c r="J115" s="1">
        <v>38700</v>
      </c>
    </row>
    <row r="116" spans="1:10">
      <c r="A116" t="s">
        <v>10</v>
      </c>
      <c r="B116" s="1" t="str">
        <f>("614472100153")</f>
        <v>614472100153</v>
      </c>
      <c r="C116" s="1" t="s">
        <v>236</v>
      </c>
      <c r="D116" s="1" t="s">
        <v>237</v>
      </c>
      <c r="E116" s="1">
        <v>2.83</v>
      </c>
      <c r="F116" s="2">
        <v>44713</v>
      </c>
      <c r="G116" s="1">
        <v>6.0000000000000001E-3</v>
      </c>
      <c r="H116" s="1" t="str">
        <f>("10614472100150")</f>
        <v>10614472100150</v>
      </c>
      <c r="I116" s="1">
        <v>120</v>
      </c>
      <c r="J116" s="1">
        <v>15000</v>
      </c>
    </row>
    <row r="117" spans="1:10">
      <c r="A117" t="s">
        <v>10</v>
      </c>
      <c r="B117" s="1" t="str">
        <f>("614472100207")</f>
        <v>614472100207</v>
      </c>
      <c r="C117" s="1" t="s">
        <v>238</v>
      </c>
      <c r="D117" s="1" t="s">
        <v>239</v>
      </c>
      <c r="E117" s="1">
        <v>3.32</v>
      </c>
      <c r="F117" s="2">
        <v>44713</v>
      </c>
      <c r="G117" s="1">
        <v>0.01</v>
      </c>
      <c r="H117" s="1" t="str">
        <f>("10614472100204")</f>
        <v>10614472100204</v>
      </c>
      <c r="I117" s="1">
        <v>65</v>
      </c>
      <c r="J117" s="1">
        <v>8125</v>
      </c>
    </row>
    <row r="118" spans="1:10">
      <c r="A118" t="s">
        <v>10</v>
      </c>
      <c r="B118" s="1" t="str">
        <f>("614472100252")</f>
        <v>614472100252</v>
      </c>
      <c r="C118" s="1" t="s">
        <v>240</v>
      </c>
      <c r="D118" s="1" t="s">
        <v>241</v>
      </c>
      <c r="E118" s="1">
        <v>4.0599999999999996</v>
      </c>
      <c r="F118" s="2">
        <v>44713</v>
      </c>
      <c r="G118" s="1">
        <v>1.4E-2</v>
      </c>
      <c r="H118" s="1" t="str">
        <f>("10614472100259")</f>
        <v>10614472100259</v>
      </c>
      <c r="I118" s="1">
        <v>85</v>
      </c>
      <c r="J118" s="1">
        <v>10625</v>
      </c>
    </row>
    <row r="119" spans="1:10">
      <c r="A119" t="s">
        <v>10</v>
      </c>
      <c r="B119" s="1" t="str">
        <f>("614472100306")</f>
        <v>614472100306</v>
      </c>
      <c r="C119" s="1" t="s">
        <v>242</v>
      </c>
      <c r="D119" s="1" t="s">
        <v>243</v>
      </c>
      <c r="E119" s="1">
        <v>4.67</v>
      </c>
      <c r="F119" s="2">
        <v>44713</v>
      </c>
      <c r="G119" s="1">
        <v>1.7000000000000001E-2</v>
      </c>
      <c r="H119" s="1" t="str">
        <f>("10614472100303")</f>
        <v>10614472100303</v>
      </c>
      <c r="I119" s="1">
        <v>55</v>
      </c>
      <c r="J119" s="1">
        <v>6875</v>
      </c>
    </row>
    <row r="120" spans="1:10">
      <c r="A120" t="s">
        <v>10</v>
      </c>
      <c r="B120" s="1" t="str">
        <f>("614472100405")</f>
        <v>614472100405</v>
      </c>
      <c r="C120" s="1" t="s">
        <v>244</v>
      </c>
      <c r="D120" s="1" t="s">
        <v>245</v>
      </c>
      <c r="E120" s="1">
        <v>5.62</v>
      </c>
      <c r="F120" s="2">
        <v>44713</v>
      </c>
      <c r="G120" s="1">
        <v>2.1000000000000001E-2</v>
      </c>
      <c r="H120" s="1" t="str">
        <f>("10614472100402")</f>
        <v>10614472100402</v>
      </c>
      <c r="I120" s="1">
        <v>30</v>
      </c>
      <c r="J120" s="1">
        <v>3750</v>
      </c>
    </row>
    <row r="121" spans="1:10">
      <c r="A121" t="s">
        <v>10</v>
      </c>
      <c r="B121" s="1" t="str">
        <f>("614472100603")</f>
        <v>614472100603</v>
      </c>
      <c r="C121" s="1" t="s">
        <v>246</v>
      </c>
      <c r="D121" s="1" t="s">
        <v>247</v>
      </c>
      <c r="E121" s="1">
        <v>10.11</v>
      </c>
      <c r="F121" s="2">
        <v>44713</v>
      </c>
      <c r="G121" s="1">
        <v>5.8999999999999997E-2</v>
      </c>
      <c r="H121" s="1" t="str">
        <f>("10614472100600")</f>
        <v>10614472100600</v>
      </c>
      <c r="I121" s="1">
        <v>8</v>
      </c>
      <c r="J121" s="1">
        <v>1000</v>
      </c>
    </row>
    <row r="122" spans="1:10">
      <c r="A122" t="s">
        <v>10</v>
      </c>
      <c r="B122" s="1" t="str">
        <f>("662671620019")</f>
        <v>662671620019</v>
      </c>
      <c r="C122" s="1">
        <v>620808</v>
      </c>
      <c r="D122" s="1" t="s">
        <v>248</v>
      </c>
      <c r="E122" s="1">
        <v>8.25</v>
      </c>
      <c r="F122" s="2">
        <v>44713</v>
      </c>
      <c r="G122" s="1">
        <v>0.16500000000000001</v>
      </c>
      <c r="H122" s="1" t="str">
        <f>("10662671620016")</f>
        <v>10662671620016</v>
      </c>
      <c r="I122" s="1">
        <v>12</v>
      </c>
      <c r="J122" s="1">
        <v>768</v>
      </c>
    </row>
    <row r="123" spans="1:10">
      <c r="A123" t="s">
        <v>10</v>
      </c>
      <c r="B123" s="1" t="str">
        <f>("662671626103")</f>
        <v>662671626103</v>
      </c>
      <c r="C123" s="1" t="s">
        <v>249</v>
      </c>
      <c r="D123" s="1" t="s">
        <v>250</v>
      </c>
      <c r="E123" s="1">
        <v>17.45</v>
      </c>
      <c r="F123" s="2">
        <v>44713</v>
      </c>
      <c r="G123" s="1">
        <v>0.318</v>
      </c>
      <c r="H123" s="1" t="str">
        <f>("10662671626100")</f>
        <v>10662671626100</v>
      </c>
      <c r="I123" s="1">
        <v>8</v>
      </c>
      <c r="J123" s="1">
        <v>384</v>
      </c>
    </row>
    <row r="124" spans="1:10">
      <c r="A124" t="s">
        <v>10</v>
      </c>
      <c r="B124" s="1" t="str">
        <f>("662671626097")</f>
        <v>662671626097</v>
      </c>
      <c r="C124" s="1" t="s">
        <v>251</v>
      </c>
      <c r="D124" s="1" t="s">
        <v>252</v>
      </c>
      <c r="E124" s="1">
        <v>8.25</v>
      </c>
      <c r="F124" s="2">
        <v>44713</v>
      </c>
      <c r="G124" s="1">
        <v>0.151</v>
      </c>
      <c r="H124" s="1" t="str">
        <f>("10662671626094")</f>
        <v>10662671626094</v>
      </c>
      <c r="I124" s="1">
        <v>12</v>
      </c>
      <c r="J124" s="1">
        <v>576</v>
      </c>
    </row>
    <row r="125" spans="1:10">
      <c r="A125" t="s">
        <v>10</v>
      </c>
      <c r="B125" s="1" t="str">
        <f>("662671620026")</f>
        <v>662671620026</v>
      </c>
      <c r="C125" s="1">
        <v>620812</v>
      </c>
      <c r="D125" s="1" t="s">
        <v>253</v>
      </c>
      <c r="E125" s="1">
        <v>10.24</v>
      </c>
      <c r="F125" s="2">
        <v>44713</v>
      </c>
      <c r="G125" s="1">
        <v>0.20399999999999999</v>
      </c>
      <c r="H125" s="1" t="str">
        <f>("10662671620023")</f>
        <v>10662671620023</v>
      </c>
      <c r="I125" s="1">
        <v>12</v>
      </c>
      <c r="J125" s="1">
        <v>576</v>
      </c>
    </row>
    <row r="126" spans="1:10">
      <c r="A126" t="s">
        <v>10</v>
      </c>
      <c r="B126" s="1" t="str">
        <f>("662671626127")</f>
        <v>662671626127</v>
      </c>
      <c r="C126" s="1" t="s">
        <v>254</v>
      </c>
      <c r="D126" s="1" t="s">
        <v>255</v>
      </c>
      <c r="E126" s="1">
        <v>19.899999999999999</v>
      </c>
      <c r="F126" s="2">
        <v>44713</v>
      </c>
      <c r="G126" s="1">
        <v>0.42499999999999999</v>
      </c>
      <c r="H126" s="1" t="str">
        <f>("20662671626121")</f>
        <v>20662671626121</v>
      </c>
      <c r="I126" s="1">
        <v>6</v>
      </c>
    </row>
    <row r="127" spans="1:10">
      <c r="A127" t="s">
        <v>10</v>
      </c>
      <c r="B127" s="1" t="str">
        <f>("662671620033")</f>
        <v>662671620033</v>
      </c>
      <c r="C127" s="1">
        <v>620816</v>
      </c>
      <c r="D127" s="1" t="s">
        <v>256</v>
      </c>
      <c r="E127" s="1">
        <v>13.02</v>
      </c>
      <c r="F127" s="2">
        <v>44713</v>
      </c>
      <c r="G127" s="1">
        <v>0.29699999999999999</v>
      </c>
      <c r="H127" s="1" t="str">
        <f>("10662671620030")</f>
        <v>10662671620030</v>
      </c>
      <c r="I127" s="1">
        <v>12</v>
      </c>
      <c r="J127" s="1">
        <v>336</v>
      </c>
    </row>
    <row r="128" spans="1:10">
      <c r="A128" t="s">
        <v>10</v>
      </c>
      <c r="B128" s="1" t="str">
        <f>("662671620040")</f>
        <v>662671620040</v>
      </c>
      <c r="C128" s="1">
        <v>621212</v>
      </c>
      <c r="D128" s="1" t="s">
        <v>257</v>
      </c>
      <c r="E128" s="1">
        <v>14.92</v>
      </c>
      <c r="F128" s="2">
        <v>44713</v>
      </c>
      <c r="G128" s="1">
        <v>0.41799999999999998</v>
      </c>
      <c r="H128" s="1" t="str">
        <f>("10662671620047")</f>
        <v>10662671620047</v>
      </c>
      <c r="I128" s="1">
        <v>12</v>
      </c>
      <c r="J128" s="1">
        <v>324</v>
      </c>
    </row>
    <row r="129" spans="1:10">
      <c r="A129" t="s">
        <v>10</v>
      </c>
      <c r="B129" s="1" t="str">
        <f>("662671620736")</f>
        <v>662671620736</v>
      </c>
      <c r="C129" s="1" t="s">
        <v>258</v>
      </c>
      <c r="D129" s="1" t="s">
        <v>259</v>
      </c>
      <c r="E129" s="1">
        <v>24.14</v>
      </c>
      <c r="F129" s="2">
        <v>44713</v>
      </c>
      <c r="G129" s="1">
        <v>0.81599999999999995</v>
      </c>
      <c r="H129" s="1" t="str">
        <f>("10662671620733")</f>
        <v>10662671620733</v>
      </c>
      <c r="I129" s="1">
        <v>6</v>
      </c>
      <c r="J129" s="1">
        <v>162</v>
      </c>
    </row>
    <row r="130" spans="1:10">
      <c r="A130" t="s">
        <v>10</v>
      </c>
      <c r="B130" s="1" t="str">
        <f>("662671620729")</f>
        <v>662671620729</v>
      </c>
      <c r="C130" s="1" t="s">
        <v>260</v>
      </c>
      <c r="D130" s="1" t="s">
        <v>261</v>
      </c>
      <c r="E130" s="1">
        <v>14.92</v>
      </c>
      <c r="F130" s="2">
        <v>44713</v>
      </c>
      <c r="G130" s="1">
        <v>0.39500000000000002</v>
      </c>
      <c r="H130" s="1" t="str">
        <f>("10662671620726")</f>
        <v>10662671620726</v>
      </c>
      <c r="I130" s="1">
        <v>13</v>
      </c>
      <c r="J130" s="1">
        <v>351</v>
      </c>
    </row>
    <row r="131" spans="1:10">
      <c r="A131" t="s">
        <v>10</v>
      </c>
      <c r="B131" s="1" t="str">
        <f>("662671620057")</f>
        <v>662671620057</v>
      </c>
      <c r="C131" s="1">
        <v>621218</v>
      </c>
      <c r="D131" s="1" t="s">
        <v>262</v>
      </c>
      <c r="E131" s="1">
        <v>18.489999999999998</v>
      </c>
      <c r="F131" s="2">
        <v>44713</v>
      </c>
      <c r="G131" s="1">
        <v>0.58099999999999996</v>
      </c>
      <c r="H131" s="1" t="str">
        <f>("10662671620054")</f>
        <v>10662671620054</v>
      </c>
      <c r="I131" s="1">
        <v>12</v>
      </c>
      <c r="J131" s="1">
        <v>324</v>
      </c>
    </row>
    <row r="132" spans="1:10">
      <c r="A132" t="s">
        <v>10</v>
      </c>
      <c r="B132" s="1" t="str">
        <f>("662671620644")</f>
        <v>662671620644</v>
      </c>
      <c r="C132" s="1" t="s">
        <v>263</v>
      </c>
      <c r="D132" s="1" t="s">
        <v>264</v>
      </c>
      <c r="E132" s="1">
        <v>32.880000000000003</v>
      </c>
      <c r="F132" s="2">
        <v>44713</v>
      </c>
      <c r="G132" s="1">
        <v>0.86199999999999999</v>
      </c>
      <c r="H132" s="1" t="str">
        <f>("10662671620641")</f>
        <v>10662671620641</v>
      </c>
      <c r="I132" s="1">
        <v>6</v>
      </c>
      <c r="J132" s="1">
        <v>72</v>
      </c>
    </row>
    <row r="133" spans="1:10">
      <c r="A133" t="s">
        <v>10</v>
      </c>
      <c r="B133" s="1" t="str">
        <f>("662671624703")</f>
        <v>662671624703</v>
      </c>
      <c r="C133" s="1" t="s">
        <v>265</v>
      </c>
      <c r="D133" s="1" t="s">
        <v>266</v>
      </c>
      <c r="E133" s="1">
        <v>23.11</v>
      </c>
      <c r="F133" s="2">
        <v>44713</v>
      </c>
      <c r="G133" s="1">
        <v>0.86199999999999999</v>
      </c>
      <c r="H133" s="1" t="str">
        <f>("10662671624700")</f>
        <v>10662671624700</v>
      </c>
      <c r="I133" s="1">
        <v>7</v>
      </c>
      <c r="J133" s="1">
        <v>84</v>
      </c>
    </row>
    <row r="134" spans="1:10">
      <c r="A134" t="s">
        <v>10</v>
      </c>
      <c r="B134" s="1" t="str">
        <f>("662671620637")</f>
        <v>662671620637</v>
      </c>
      <c r="C134" s="1" t="s">
        <v>267</v>
      </c>
      <c r="D134" s="1" t="s">
        <v>268</v>
      </c>
      <c r="E134" s="1">
        <v>35.840000000000003</v>
      </c>
      <c r="F134" s="2">
        <v>44713</v>
      </c>
      <c r="G134" s="1">
        <v>0.93700000000000006</v>
      </c>
      <c r="H134" s="1" t="str">
        <f>("10662671620634")</f>
        <v>10662671620634</v>
      </c>
      <c r="I134" s="1">
        <v>6</v>
      </c>
      <c r="J134" s="1">
        <v>72</v>
      </c>
    </row>
    <row r="135" spans="1:10">
      <c r="A135" t="s">
        <v>10</v>
      </c>
      <c r="B135" s="1" t="str">
        <f>("662671624765")</f>
        <v>662671624765</v>
      </c>
      <c r="C135" s="1" t="s">
        <v>269</v>
      </c>
      <c r="D135" s="1" t="s">
        <v>270</v>
      </c>
      <c r="E135" s="1">
        <v>25.48</v>
      </c>
      <c r="F135" s="2">
        <v>44713</v>
      </c>
      <c r="G135" s="1">
        <v>0.93700000000000006</v>
      </c>
      <c r="H135" s="1" t="str">
        <f>("30662671624766")</f>
        <v>30662671624766</v>
      </c>
      <c r="I135" s="1">
        <v>7</v>
      </c>
      <c r="J135" s="1">
        <v>84</v>
      </c>
    </row>
    <row r="136" spans="1:10">
      <c r="A136" t="s">
        <v>10</v>
      </c>
      <c r="B136" s="1" t="str">
        <f>("662671620613")</f>
        <v>662671620613</v>
      </c>
      <c r="C136" s="1" t="s">
        <v>271</v>
      </c>
      <c r="D136" s="1" t="s">
        <v>272</v>
      </c>
      <c r="E136" s="1">
        <v>45.59</v>
      </c>
      <c r="F136" s="2">
        <v>44713</v>
      </c>
      <c r="G136" s="1">
        <v>1.073</v>
      </c>
      <c r="H136" s="1" t="str">
        <f>("10662671620610")</f>
        <v>10662671620610</v>
      </c>
      <c r="I136" s="1">
        <v>6</v>
      </c>
      <c r="J136" s="1">
        <v>72</v>
      </c>
    </row>
    <row r="137" spans="1:10">
      <c r="A137" t="s">
        <v>10</v>
      </c>
      <c r="B137" s="1" t="str">
        <f>("662671624710")</f>
        <v>662671624710</v>
      </c>
      <c r="C137" s="1" t="s">
        <v>273</v>
      </c>
      <c r="D137" s="1" t="s">
        <v>274</v>
      </c>
      <c r="E137" s="1">
        <v>28.01</v>
      </c>
      <c r="F137" s="2">
        <v>44713</v>
      </c>
      <c r="G137" s="1">
        <v>1.073</v>
      </c>
      <c r="H137" s="1" t="str">
        <f>("10662671624717")</f>
        <v>10662671624717</v>
      </c>
      <c r="I137" s="1">
        <v>8</v>
      </c>
      <c r="J137" s="1">
        <v>96</v>
      </c>
    </row>
    <row r="138" spans="1:10">
      <c r="A138" t="s">
        <v>10</v>
      </c>
      <c r="B138" s="1" t="str">
        <f>("662671620552")</f>
        <v>662671620552</v>
      </c>
      <c r="C138" s="1" t="s">
        <v>275</v>
      </c>
      <c r="D138" s="1" t="s">
        <v>276</v>
      </c>
      <c r="E138" s="1">
        <v>50.67</v>
      </c>
      <c r="F138" s="2">
        <v>44713</v>
      </c>
      <c r="G138" s="1">
        <v>1.1499999999999999</v>
      </c>
      <c r="H138" s="1" t="str">
        <f>("10662671620559")</f>
        <v>10662671620559</v>
      </c>
      <c r="I138" s="1">
        <v>6</v>
      </c>
      <c r="J138" s="1">
        <v>72</v>
      </c>
    </row>
    <row r="139" spans="1:10">
      <c r="A139" t="s">
        <v>10</v>
      </c>
      <c r="B139" s="1" t="str">
        <f>("662671620675")</f>
        <v>662671620675</v>
      </c>
      <c r="C139" s="1" t="s">
        <v>277</v>
      </c>
      <c r="D139" s="1" t="s">
        <v>278</v>
      </c>
      <c r="E139" s="1">
        <v>34.25</v>
      </c>
      <c r="F139" s="2">
        <v>44713</v>
      </c>
      <c r="G139" s="1">
        <v>1.1499999999999999</v>
      </c>
      <c r="H139" s="1" t="str">
        <f>("10662671620672")</f>
        <v>10662671620672</v>
      </c>
      <c r="I139" s="1">
        <v>8</v>
      </c>
      <c r="J139" s="1">
        <v>96</v>
      </c>
    </row>
    <row r="140" spans="1:10">
      <c r="A140" t="s">
        <v>10</v>
      </c>
      <c r="B140" s="1" t="str">
        <f>("662671620620")</f>
        <v>662671620620</v>
      </c>
      <c r="C140" s="1" t="s">
        <v>279</v>
      </c>
      <c r="D140" s="1" t="s">
        <v>280</v>
      </c>
      <c r="E140" s="1">
        <v>45.59</v>
      </c>
      <c r="F140" s="2">
        <v>44713</v>
      </c>
      <c r="G140" s="1">
        <v>1.1180000000000001</v>
      </c>
      <c r="H140" s="1" t="str">
        <f>("10662671620627")</f>
        <v>10662671620627</v>
      </c>
      <c r="I140" s="1">
        <v>6</v>
      </c>
      <c r="J140" s="1">
        <v>72</v>
      </c>
    </row>
    <row r="141" spans="1:10">
      <c r="A141" t="s">
        <v>10</v>
      </c>
      <c r="B141" s="1" t="str">
        <f>("662671624727")</f>
        <v>662671624727</v>
      </c>
      <c r="C141" s="1" t="s">
        <v>281</v>
      </c>
      <c r="D141" s="1" t="s">
        <v>282</v>
      </c>
      <c r="E141" s="1">
        <v>27.99</v>
      </c>
      <c r="F141" s="2">
        <v>44713</v>
      </c>
      <c r="G141" s="1">
        <v>1.1180000000000001</v>
      </c>
      <c r="H141" s="1" t="str">
        <f>("10662671624724")</f>
        <v>10662671624724</v>
      </c>
      <c r="I141" s="1">
        <v>8</v>
      </c>
      <c r="J141" s="1">
        <v>96</v>
      </c>
    </row>
    <row r="142" spans="1:10">
      <c r="A142" t="s">
        <v>10</v>
      </c>
      <c r="B142" s="1" t="str">
        <f>("662671620477")</f>
        <v>662671620477</v>
      </c>
      <c r="C142" s="1" t="s">
        <v>283</v>
      </c>
      <c r="D142" s="1" t="s">
        <v>284</v>
      </c>
      <c r="E142" s="1">
        <v>50.67</v>
      </c>
      <c r="F142" s="2">
        <v>44713</v>
      </c>
      <c r="G142" s="1">
        <v>1.214</v>
      </c>
      <c r="H142" s="1" t="str">
        <f>("10662671620474")</f>
        <v>10662671620474</v>
      </c>
      <c r="I142" s="1">
        <v>6</v>
      </c>
      <c r="J142" s="1">
        <v>72</v>
      </c>
    </row>
    <row r="143" spans="1:10">
      <c r="A143" t="s">
        <v>10</v>
      </c>
      <c r="B143" s="1" t="str">
        <f>("662671620668")</f>
        <v>662671620668</v>
      </c>
      <c r="C143" s="1" t="s">
        <v>285</v>
      </c>
      <c r="D143" s="1" t="s">
        <v>286</v>
      </c>
      <c r="E143" s="1">
        <v>34.25</v>
      </c>
      <c r="F143" s="2">
        <v>44713</v>
      </c>
      <c r="G143" s="1">
        <v>1.214</v>
      </c>
      <c r="H143" s="1" t="str">
        <f>("10662671620665")</f>
        <v>10662671620665</v>
      </c>
      <c r="I143" s="1">
        <v>8</v>
      </c>
      <c r="J143" s="1">
        <v>96</v>
      </c>
    </row>
    <row r="144" spans="1:10">
      <c r="A144" t="s">
        <v>10</v>
      </c>
      <c r="B144" s="1" t="str">
        <f>("662671620576")</f>
        <v>662671620576</v>
      </c>
      <c r="C144" s="1" t="s">
        <v>287</v>
      </c>
      <c r="D144" s="1" t="s">
        <v>288</v>
      </c>
      <c r="E144" s="1">
        <v>38.979999999999997</v>
      </c>
      <c r="F144" s="2">
        <v>44713</v>
      </c>
      <c r="G144" s="1">
        <v>1.1819999999999999</v>
      </c>
      <c r="H144" s="1" t="str">
        <f>("10662671620573")</f>
        <v>10662671620573</v>
      </c>
      <c r="I144" s="1">
        <v>6</v>
      </c>
      <c r="J144" s="1">
        <v>72</v>
      </c>
    </row>
    <row r="145" spans="1:10">
      <c r="A145" t="s">
        <v>10</v>
      </c>
      <c r="B145" s="1" t="str">
        <f>("662671620705")</f>
        <v>662671620705</v>
      </c>
      <c r="C145" s="1" t="s">
        <v>289</v>
      </c>
      <c r="D145" s="1" t="s">
        <v>290</v>
      </c>
      <c r="E145" s="1">
        <v>26.42</v>
      </c>
      <c r="F145" s="2">
        <v>44713</v>
      </c>
      <c r="G145" s="1">
        <v>1.1819999999999999</v>
      </c>
      <c r="H145" s="1" t="str">
        <f>("10662671620702")</f>
        <v>10662671620702</v>
      </c>
      <c r="I145" s="1">
        <v>7</v>
      </c>
      <c r="J145" s="1">
        <v>84</v>
      </c>
    </row>
    <row r="146" spans="1:10">
      <c r="A146" t="s">
        <v>10</v>
      </c>
      <c r="B146" s="1" t="str">
        <f>("662671620569")</f>
        <v>662671620569</v>
      </c>
      <c r="C146" s="1" t="s">
        <v>291</v>
      </c>
      <c r="D146" s="1" t="s">
        <v>292</v>
      </c>
      <c r="E146" s="1">
        <v>41.91</v>
      </c>
      <c r="F146" s="2">
        <v>44713</v>
      </c>
      <c r="G146" s="1">
        <v>1.2889999999999999</v>
      </c>
      <c r="H146" s="1" t="str">
        <f>("10662671620566")</f>
        <v>10662671620566</v>
      </c>
      <c r="I146" s="1">
        <v>6</v>
      </c>
      <c r="J146" s="1">
        <v>72</v>
      </c>
    </row>
    <row r="147" spans="1:10">
      <c r="A147" t="s">
        <v>10</v>
      </c>
      <c r="B147" s="1" t="str">
        <f>("662671620699")</f>
        <v>662671620699</v>
      </c>
      <c r="C147" s="1" t="s">
        <v>293</v>
      </c>
      <c r="D147" s="1" t="s">
        <v>294</v>
      </c>
      <c r="E147" s="1">
        <v>27.18</v>
      </c>
      <c r="F147" s="2">
        <v>44713</v>
      </c>
      <c r="G147" s="1">
        <v>1.2889999999999999</v>
      </c>
      <c r="H147" s="1" t="str">
        <f>("10662671620696")</f>
        <v>10662671620696</v>
      </c>
      <c r="I147" s="1">
        <v>8</v>
      </c>
      <c r="J147" s="1">
        <v>96</v>
      </c>
    </row>
    <row r="148" spans="1:10">
      <c r="A148" t="s">
        <v>10</v>
      </c>
      <c r="B148" s="1" t="str">
        <f>("662671620545")</f>
        <v>662671620545</v>
      </c>
      <c r="C148" s="1" t="s">
        <v>295</v>
      </c>
      <c r="D148" s="1" t="s">
        <v>296</v>
      </c>
      <c r="E148" s="1">
        <v>80.319999999999993</v>
      </c>
      <c r="F148" s="2">
        <v>44713</v>
      </c>
      <c r="G148" s="1">
        <v>1.86</v>
      </c>
      <c r="H148" s="1" t="str">
        <f>("10662671620542")</f>
        <v>10662671620542</v>
      </c>
      <c r="I148" s="1">
        <v>5</v>
      </c>
      <c r="J148" s="1">
        <v>40</v>
      </c>
    </row>
    <row r="149" spans="1:10">
      <c r="A149" t="s">
        <v>10</v>
      </c>
      <c r="B149" s="1" t="str">
        <f>("662671620651")</f>
        <v>662671620651</v>
      </c>
      <c r="C149" s="1" t="s">
        <v>297</v>
      </c>
      <c r="D149" s="1" t="s">
        <v>298</v>
      </c>
      <c r="E149" s="1">
        <v>55</v>
      </c>
      <c r="F149" s="2">
        <v>44713</v>
      </c>
      <c r="G149" s="1">
        <v>1.639</v>
      </c>
      <c r="H149" s="1" t="str">
        <f>("10662671620658")</f>
        <v>10662671620658</v>
      </c>
      <c r="I149" s="1">
        <v>6</v>
      </c>
      <c r="J149" s="1">
        <v>48</v>
      </c>
    </row>
    <row r="150" spans="1:10">
      <c r="A150" t="s">
        <v>10</v>
      </c>
      <c r="B150" s="1" t="str">
        <f>("662671620583")</f>
        <v>662671620583</v>
      </c>
      <c r="C150" s="1" t="s">
        <v>299</v>
      </c>
      <c r="D150" s="1" t="s">
        <v>300</v>
      </c>
      <c r="E150" s="1">
        <v>53.75</v>
      </c>
      <c r="F150" s="2">
        <v>44713</v>
      </c>
      <c r="G150" s="1">
        <v>1.792</v>
      </c>
      <c r="H150" s="1" t="str">
        <f>("10662671620580")</f>
        <v>10662671620580</v>
      </c>
      <c r="I150" s="1">
        <v>6</v>
      </c>
      <c r="J150" s="1">
        <v>48</v>
      </c>
    </row>
    <row r="151" spans="1:10">
      <c r="A151" t="s">
        <v>10</v>
      </c>
      <c r="B151" s="1" t="str">
        <f>("662671640741")</f>
        <v>662671640741</v>
      </c>
      <c r="C151" s="1" t="s">
        <v>301</v>
      </c>
      <c r="D151" s="1" t="s">
        <v>302</v>
      </c>
      <c r="E151" s="1">
        <v>10.199999999999999</v>
      </c>
      <c r="F151" s="2">
        <v>44713</v>
      </c>
      <c r="G151" s="1">
        <v>0.152</v>
      </c>
      <c r="H151" s="1" t="str">
        <f>("10662671640748")</f>
        <v>10662671640748</v>
      </c>
      <c r="I151" s="1">
        <v>12</v>
      </c>
      <c r="J151" s="1">
        <v>720</v>
      </c>
    </row>
    <row r="152" spans="1:10">
      <c r="A152" t="s">
        <v>10</v>
      </c>
      <c r="B152" s="1" t="str">
        <f>("662671645418")</f>
        <v>662671645418</v>
      </c>
      <c r="C152" s="1" t="s">
        <v>303</v>
      </c>
      <c r="D152" s="1" t="s">
        <v>304</v>
      </c>
      <c r="E152" s="1">
        <v>6.5</v>
      </c>
      <c r="F152" s="2">
        <v>44713</v>
      </c>
      <c r="G152" s="1">
        <v>0.152</v>
      </c>
      <c r="H152" s="1" t="str">
        <f>("10662671645415")</f>
        <v>10662671645415</v>
      </c>
      <c r="I152" s="1">
        <v>25</v>
      </c>
      <c r="J152" s="1">
        <v>800</v>
      </c>
    </row>
    <row r="153" spans="1:10">
      <c r="A153" t="s">
        <v>10</v>
      </c>
      <c r="B153" s="1" t="str">
        <f>("627843449850")</f>
        <v>627843449850</v>
      </c>
      <c r="C153" s="1" t="s">
        <v>305</v>
      </c>
      <c r="D153" s="1" t="s">
        <v>306</v>
      </c>
      <c r="E153" s="1">
        <v>8.3000000000000007</v>
      </c>
      <c r="F153" s="2">
        <v>44713</v>
      </c>
      <c r="G153" s="1">
        <v>0.24</v>
      </c>
      <c r="H153" s="1" t="str">
        <f>("10627843449857")</f>
        <v>10627843449857</v>
      </c>
      <c r="I153" s="1">
        <v>25</v>
      </c>
    </row>
    <row r="154" spans="1:10">
      <c r="A154" t="s">
        <v>10</v>
      </c>
      <c r="B154" s="1" t="str">
        <f>("627843449867")</f>
        <v>627843449867</v>
      </c>
      <c r="C154" s="1" t="s">
        <v>307</v>
      </c>
      <c r="D154" s="1" t="s">
        <v>308</v>
      </c>
      <c r="E154" s="1">
        <v>8.3000000000000007</v>
      </c>
      <c r="F154" s="2">
        <v>44713</v>
      </c>
      <c r="G154" s="1">
        <v>0.24</v>
      </c>
      <c r="H154" s="1" t="str">
        <f>("10627843449864")</f>
        <v>10627843449864</v>
      </c>
      <c r="I154" s="1">
        <v>25</v>
      </c>
    </row>
    <row r="155" spans="1:10">
      <c r="A155" t="s">
        <v>10</v>
      </c>
      <c r="B155" s="1" t="str">
        <f>("627843449874")</f>
        <v>627843449874</v>
      </c>
      <c r="C155" s="1" t="s">
        <v>309</v>
      </c>
      <c r="D155" s="1" t="s">
        <v>310</v>
      </c>
      <c r="E155" s="1">
        <v>8.3000000000000007</v>
      </c>
      <c r="F155" s="2">
        <v>44713</v>
      </c>
      <c r="G155" s="1">
        <v>0.24</v>
      </c>
      <c r="H155" s="1" t="str">
        <f>("10627843449871")</f>
        <v>10627843449871</v>
      </c>
      <c r="I155" s="1">
        <v>25</v>
      </c>
    </row>
    <row r="156" spans="1:10">
      <c r="A156" t="s">
        <v>10</v>
      </c>
      <c r="B156" s="1" t="str">
        <f>("662671640758")</f>
        <v>662671640758</v>
      </c>
      <c r="C156" s="1" t="s">
        <v>311</v>
      </c>
      <c r="D156" s="1" t="s">
        <v>312</v>
      </c>
      <c r="E156" s="1">
        <v>16.940000000000001</v>
      </c>
      <c r="F156" s="2">
        <v>44713</v>
      </c>
      <c r="G156" s="1">
        <v>0.16600000000000001</v>
      </c>
      <c r="H156" s="1" t="str">
        <f>("10662671640755")</f>
        <v>10662671640755</v>
      </c>
      <c r="I156" s="1">
        <v>6</v>
      </c>
      <c r="J156" s="1">
        <v>96</v>
      </c>
    </row>
    <row r="157" spans="1:10">
      <c r="A157" t="s">
        <v>10</v>
      </c>
      <c r="B157" s="1" t="str">
        <f>("662671645463")</f>
        <v>662671645463</v>
      </c>
      <c r="C157" s="1" t="s">
        <v>313</v>
      </c>
      <c r="D157" s="1" t="s">
        <v>314</v>
      </c>
      <c r="E157" s="1">
        <v>11.87</v>
      </c>
      <c r="F157" s="2">
        <v>44713</v>
      </c>
      <c r="G157" s="1">
        <v>0.16600000000000001</v>
      </c>
      <c r="H157" s="1" t="str">
        <f>("10662671645460")</f>
        <v>10662671645460</v>
      </c>
      <c r="I157" s="1">
        <v>25</v>
      </c>
      <c r="J157" s="1">
        <v>800</v>
      </c>
    </row>
    <row r="158" spans="1:10">
      <c r="A158" t="s">
        <v>10</v>
      </c>
      <c r="B158" s="1" t="str">
        <f>("662671641342")</f>
        <v>662671641342</v>
      </c>
      <c r="C158" s="1" t="s">
        <v>315</v>
      </c>
      <c r="D158" s="1" t="s">
        <v>316</v>
      </c>
      <c r="E158" s="1">
        <v>10.87</v>
      </c>
      <c r="F158" s="2">
        <v>44713</v>
      </c>
      <c r="G158" s="1">
        <v>8.3000000000000004E-2</v>
      </c>
      <c r="H158" s="1" t="str">
        <f>("10662671641349")</f>
        <v>10662671641349</v>
      </c>
      <c r="I158" s="1">
        <v>12</v>
      </c>
      <c r="J158" s="1">
        <v>2304</v>
      </c>
    </row>
    <row r="159" spans="1:10">
      <c r="A159" t="s">
        <v>10</v>
      </c>
      <c r="B159" s="1" t="str">
        <f>("662671645425")</f>
        <v>662671645425</v>
      </c>
      <c r="C159" s="1" t="s">
        <v>317</v>
      </c>
      <c r="D159" s="1" t="s">
        <v>318</v>
      </c>
      <c r="E159" s="1">
        <v>7.01</v>
      </c>
      <c r="F159" s="2">
        <v>44713</v>
      </c>
      <c r="G159" s="1">
        <v>8.2000000000000003E-2</v>
      </c>
      <c r="H159" s="1" t="str">
        <f>("10662671645422")</f>
        <v>10662671645422</v>
      </c>
      <c r="I159" s="1">
        <v>75</v>
      </c>
      <c r="J159" s="1">
        <v>2400</v>
      </c>
    </row>
    <row r="160" spans="1:10">
      <c r="A160" t="s">
        <v>10</v>
      </c>
      <c r="B160" s="1" t="str">
        <f>("662671641588")</f>
        <v>662671641588</v>
      </c>
      <c r="C160" s="1" t="s">
        <v>319</v>
      </c>
      <c r="D160" s="1" t="s">
        <v>320</v>
      </c>
      <c r="E160" s="1">
        <v>15.19</v>
      </c>
      <c r="F160" s="2">
        <v>44713</v>
      </c>
      <c r="G160" s="1">
        <v>0.24099999999999999</v>
      </c>
      <c r="H160" s="1" t="str">
        <f>("10662671641585")</f>
        <v>10662671641585</v>
      </c>
      <c r="I160" s="1">
        <v>12</v>
      </c>
      <c r="J160" s="1">
        <v>432</v>
      </c>
    </row>
    <row r="161" spans="1:10">
      <c r="A161" t="s">
        <v>10</v>
      </c>
      <c r="B161" s="1" t="str">
        <f>("662671645470")</f>
        <v>662671645470</v>
      </c>
      <c r="C161" s="1" t="s">
        <v>321</v>
      </c>
      <c r="D161" s="1" t="s">
        <v>322</v>
      </c>
      <c r="E161" s="1">
        <v>11.29</v>
      </c>
      <c r="F161" s="2">
        <v>44713</v>
      </c>
      <c r="G161" s="1">
        <v>0.24099999999999999</v>
      </c>
      <c r="H161" s="1" t="str">
        <f>("10662671645477")</f>
        <v>10662671645477</v>
      </c>
      <c r="I161" s="1">
        <v>24</v>
      </c>
      <c r="J161" s="1">
        <v>432</v>
      </c>
    </row>
    <row r="162" spans="1:10">
      <c r="A162" t="s">
        <v>10</v>
      </c>
      <c r="B162" s="1" t="str">
        <f>("662671641595")</f>
        <v>662671641595</v>
      </c>
      <c r="C162" s="1" t="s">
        <v>323</v>
      </c>
      <c r="D162" s="1" t="s">
        <v>324</v>
      </c>
      <c r="E162" s="1">
        <v>9.6</v>
      </c>
      <c r="F162" s="2">
        <v>44713</v>
      </c>
      <c r="G162" s="1">
        <v>8.3000000000000004E-2</v>
      </c>
      <c r="H162" s="1" t="str">
        <f>("10662671641592")</f>
        <v>10662671641592</v>
      </c>
      <c r="I162" s="1">
        <v>12</v>
      </c>
      <c r="J162" s="1">
        <v>2304</v>
      </c>
    </row>
    <row r="163" spans="1:10">
      <c r="A163" t="s">
        <v>10</v>
      </c>
      <c r="B163" s="1" t="str">
        <f>("662671645432")</f>
        <v>662671645432</v>
      </c>
      <c r="C163" s="1" t="s">
        <v>325</v>
      </c>
      <c r="D163" s="1" t="s">
        <v>326</v>
      </c>
      <c r="E163" s="1">
        <v>6.49</v>
      </c>
      <c r="F163" s="2">
        <v>44713</v>
      </c>
      <c r="G163" s="1">
        <v>8.3000000000000004E-2</v>
      </c>
      <c r="H163" s="1" t="str">
        <f>("10662671645439")</f>
        <v>10662671645439</v>
      </c>
      <c r="I163" s="1">
        <v>75</v>
      </c>
      <c r="J163" s="1">
        <v>2400</v>
      </c>
    </row>
    <row r="164" spans="1:10">
      <c r="A164" t="s">
        <v>10</v>
      </c>
      <c r="B164" s="1" t="str">
        <f>("776744311589")</f>
        <v>776744311589</v>
      </c>
      <c r="C164" s="1" t="s">
        <v>327</v>
      </c>
      <c r="D164" s="1" t="s">
        <v>328</v>
      </c>
      <c r="E164" s="1">
        <v>9.6</v>
      </c>
      <c r="F164" s="2">
        <v>44713</v>
      </c>
      <c r="G164" s="1">
        <v>0.112</v>
      </c>
      <c r="H164" s="1" t="str">
        <f>("10776744311586")</f>
        <v>10776744311586</v>
      </c>
      <c r="I164" s="1">
        <v>12</v>
      </c>
      <c r="J164" s="1">
        <v>720</v>
      </c>
    </row>
    <row r="165" spans="1:10">
      <c r="A165" t="s">
        <v>10</v>
      </c>
      <c r="B165" s="1" t="str">
        <f>("662671645845")</f>
        <v>662671645845</v>
      </c>
      <c r="C165" s="1" t="s">
        <v>329</v>
      </c>
      <c r="D165" s="1" t="s">
        <v>330</v>
      </c>
      <c r="E165" s="1">
        <v>6.49</v>
      </c>
      <c r="F165" s="2">
        <v>44713</v>
      </c>
      <c r="G165" s="1">
        <v>0.112</v>
      </c>
      <c r="H165" s="1" t="str">
        <f>("10662671645842")</f>
        <v>10662671645842</v>
      </c>
      <c r="I165" s="1">
        <v>35</v>
      </c>
    </row>
    <row r="166" spans="1:10">
      <c r="A166" t="s">
        <v>10</v>
      </c>
      <c r="B166" s="1" t="str">
        <f>("776744264588")</f>
        <v>776744264588</v>
      </c>
      <c r="C166" s="1" t="s">
        <v>331</v>
      </c>
      <c r="D166" s="1" t="s">
        <v>332</v>
      </c>
      <c r="E166" s="1">
        <v>23.46</v>
      </c>
      <c r="F166" s="2">
        <v>44713</v>
      </c>
      <c r="G166" s="1">
        <v>0.32</v>
      </c>
      <c r="H166" s="1" t="str">
        <f>("10776744264585")</f>
        <v>10776744264585</v>
      </c>
      <c r="I166" s="1">
        <v>12</v>
      </c>
      <c r="J166" s="1">
        <v>960</v>
      </c>
    </row>
    <row r="167" spans="1:10">
      <c r="A167" t="s">
        <v>10</v>
      </c>
      <c r="B167" s="1" t="str">
        <f>("662671642097")</f>
        <v>662671642097</v>
      </c>
      <c r="C167" s="1" t="s">
        <v>333</v>
      </c>
      <c r="D167" s="1" t="s">
        <v>334</v>
      </c>
      <c r="E167" s="1">
        <v>10.199999999999999</v>
      </c>
      <c r="F167" s="2">
        <v>44713</v>
      </c>
      <c r="G167" s="1">
        <v>0.13200000000000001</v>
      </c>
      <c r="H167" s="1" t="str">
        <f>("10662671642094")</f>
        <v>10662671642094</v>
      </c>
      <c r="I167" s="1">
        <v>12</v>
      </c>
      <c r="J167" s="1">
        <v>1440</v>
      </c>
    </row>
    <row r="168" spans="1:10">
      <c r="A168" t="s">
        <v>10</v>
      </c>
      <c r="B168" s="1" t="str">
        <f>("662671645852")</f>
        <v>662671645852</v>
      </c>
      <c r="C168" s="1" t="s">
        <v>335</v>
      </c>
      <c r="D168" s="1" t="s">
        <v>336</v>
      </c>
      <c r="E168" s="1">
        <v>7.04</v>
      </c>
      <c r="F168" s="2">
        <v>44713</v>
      </c>
      <c r="G168" s="1">
        <v>0.13200000000000001</v>
      </c>
      <c r="H168" s="1" t="str">
        <f>("10662671645859")</f>
        <v>10662671645859</v>
      </c>
      <c r="I168" s="1">
        <v>30</v>
      </c>
    </row>
    <row r="169" spans="1:10">
      <c r="A169" t="s">
        <v>10</v>
      </c>
      <c r="B169" s="1" t="str">
        <f>("776744312586")</f>
        <v>776744312586</v>
      </c>
      <c r="C169" s="1" t="s">
        <v>337</v>
      </c>
      <c r="D169" s="1" t="s">
        <v>338</v>
      </c>
      <c r="E169" s="1">
        <v>10.17</v>
      </c>
      <c r="F169" s="2">
        <v>44713</v>
      </c>
      <c r="G169" s="1">
        <v>0.126</v>
      </c>
      <c r="H169" s="1" t="str">
        <f>("10776744312583")</f>
        <v>10776744312583</v>
      </c>
      <c r="I169" s="1">
        <v>12</v>
      </c>
      <c r="J169" s="1">
        <v>1680</v>
      </c>
    </row>
    <row r="170" spans="1:10">
      <c r="A170" t="s">
        <v>10</v>
      </c>
      <c r="B170" s="1" t="str">
        <f>("662671645869")</f>
        <v>662671645869</v>
      </c>
      <c r="C170" s="1" t="s">
        <v>339</v>
      </c>
      <c r="D170" s="1" t="s">
        <v>340</v>
      </c>
      <c r="E170" s="1">
        <v>7.04</v>
      </c>
      <c r="F170" s="2">
        <v>44713</v>
      </c>
      <c r="G170" s="1">
        <v>0.126</v>
      </c>
      <c r="H170" s="1" t="str">
        <f>("10662671645866")</f>
        <v>10662671645866</v>
      </c>
      <c r="I170" s="1">
        <v>35</v>
      </c>
    </row>
    <row r="171" spans="1:10">
      <c r="A171" t="s">
        <v>10</v>
      </c>
      <c r="B171" s="1" t="str">
        <f>("776744261587")</f>
        <v>776744261587</v>
      </c>
      <c r="C171" s="1" t="s">
        <v>341</v>
      </c>
      <c r="D171" s="1" t="s">
        <v>342</v>
      </c>
      <c r="E171" s="1">
        <v>22.54</v>
      </c>
      <c r="F171" s="2">
        <v>44713</v>
      </c>
      <c r="G171" s="1">
        <v>0.27500000000000002</v>
      </c>
      <c r="H171" s="1" t="str">
        <f>("10776744261584")</f>
        <v>10776744261584</v>
      </c>
      <c r="I171" s="1">
        <v>12</v>
      </c>
      <c r="J171" s="1">
        <v>1260</v>
      </c>
    </row>
    <row r="172" spans="1:10">
      <c r="A172" t="s">
        <v>10</v>
      </c>
      <c r="B172" s="1" t="str">
        <f>("662671640598")</f>
        <v>662671640598</v>
      </c>
      <c r="C172" s="1">
        <v>641604</v>
      </c>
      <c r="D172" s="1" t="s">
        <v>343</v>
      </c>
      <c r="E172" s="1">
        <v>2.44</v>
      </c>
      <c r="F172" s="2">
        <v>44713</v>
      </c>
      <c r="G172" s="1">
        <v>0.05</v>
      </c>
      <c r="H172" s="1" t="str">
        <f>("10662671640595")</f>
        <v>10662671640595</v>
      </c>
      <c r="I172" s="1">
        <v>36</v>
      </c>
      <c r="J172" s="1">
        <v>9720</v>
      </c>
    </row>
    <row r="173" spans="1:10">
      <c r="A173" t="s">
        <v>10</v>
      </c>
      <c r="B173" s="1" t="str">
        <f>("662671640727")</f>
        <v>662671640727</v>
      </c>
      <c r="C173" s="1" t="s">
        <v>344</v>
      </c>
      <c r="D173" s="1" t="s">
        <v>345</v>
      </c>
      <c r="E173" s="1">
        <v>2.44</v>
      </c>
      <c r="F173" s="2">
        <v>44713</v>
      </c>
      <c r="G173" s="1">
        <v>5.0999999999999997E-2</v>
      </c>
      <c r="H173" s="1" t="str">
        <f>("10662671640724")</f>
        <v>10662671640724</v>
      </c>
      <c r="I173" s="1">
        <v>36</v>
      </c>
      <c r="J173" s="1">
        <v>9720</v>
      </c>
    </row>
    <row r="174" spans="1:10">
      <c r="A174" t="s">
        <v>10</v>
      </c>
      <c r="B174" s="1" t="str">
        <f>("662671640604")</f>
        <v>662671640604</v>
      </c>
      <c r="C174" s="1">
        <v>641608</v>
      </c>
      <c r="D174" s="1" t="s">
        <v>346</v>
      </c>
      <c r="E174" s="1">
        <v>3.22</v>
      </c>
      <c r="F174" s="2">
        <v>44713</v>
      </c>
      <c r="G174" s="1">
        <v>8.6999999999999994E-2</v>
      </c>
      <c r="H174" s="1" t="str">
        <f>("10662671640601")</f>
        <v>10662671640601</v>
      </c>
      <c r="I174" s="1">
        <v>36</v>
      </c>
      <c r="J174" s="1">
        <v>4860</v>
      </c>
    </row>
    <row r="175" spans="1:10">
      <c r="A175" t="s">
        <v>10</v>
      </c>
      <c r="B175" s="1" t="str">
        <f>("662671640734")</f>
        <v>662671640734</v>
      </c>
      <c r="C175" s="1" t="s">
        <v>347</v>
      </c>
      <c r="D175" s="1" t="s">
        <v>348</v>
      </c>
      <c r="E175" s="1">
        <v>3.22</v>
      </c>
      <c r="F175" s="2">
        <v>44713</v>
      </c>
      <c r="G175" s="1">
        <v>9.1999999999999998E-2</v>
      </c>
      <c r="H175" s="1" t="str">
        <f>("10662671640731")</f>
        <v>10662671640731</v>
      </c>
      <c r="I175" s="1">
        <v>36</v>
      </c>
      <c r="J175" s="1">
        <v>4860</v>
      </c>
    </row>
    <row r="176" spans="1:10">
      <c r="A176" t="s">
        <v>10</v>
      </c>
      <c r="B176" s="1" t="str">
        <f>("776744212589")</f>
        <v>776744212589</v>
      </c>
      <c r="C176" s="1" t="s">
        <v>349</v>
      </c>
      <c r="D176" s="1" t="s">
        <v>350</v>
      </c>
      <c r="E176" s="1">
        <v>9.6</v>
      </c>
      <c r="F176" s="2">
        <v>44713</v>
      </c>
      <c r="G176" s="1">
        <v>0.13200000000000001</v>
      </c>
      <c r="H176" s="1" t="str">
        <f>("10776744212586")</f>
        <v>10776744212586</v>
      </c>
      <c r="I176" s="1">
        <v>12</v>
      </c>
      <c r="J176" s="1">
        <v>720</v>
      </c>
    </row>
    <row r="177" spans="1:10">
      <c r="A177" t="s">
        <v>10</v>
      </c>
      <c r="B177" s="1" t="str">
        <f>("776744213586")</f>
        <v>776744213586</v>
      </c>
      <c r="C177" s="1" t="s">
        <v>351</v>
      </c>
      <c r="D177" s="1" t="s">
        <v>352</v>
      </c>
      <c r="E177" s="1">
        <v>10.210000000000001</v>
      </c>
      <c r="F177" s="2">
        <v>44713</v>
      </c>
      <c r="G177" s="1">
        <v>0.114</v>
      </c>
      <c r="H177" s="1" t="str">
        <f>("10776744213583")</f>
        <v>10776744213583</v>
      </c>
      <c r="I177" s="1">
        <v>12</v>
      </c>
      <c r="J177" s="1">
        <v>720</v>
      </c>
    </row>
    <row r="178" spans="1:10">
      <c r="A178" t="s">
        <v>10</v>
      </c>
      <c r="B178" s="1" t="str">
        <f>("776744214583")</f>
        <v>776744214583</v>
      </c>
      <c r="C178" s="1" t="s">
        <v>353</v>
      </c>
      <c r="D178" s="1" t="s">
        <v>354</v>
      </c>
      <c r="E178" s="1">
        <v>10.51</v>
      </c>
      <c r="F178" s="2">
        <v>44713</v>
      </c>
      <c r="G178" s="1">
        <v>0.159</v>
      </c>
      <c r="H178" s="1" t="str">
        <f>("10776744214580")</f>
        <v>10776744214580</v>
      </c>
      <c r="I178" s="1">
        <v>12</v>
      </c>
      <c r="J178" s="1">
        <v>1176</v>
      </c>
    </row>
    <row r="179" spans="1:10">
      <c r="A179" t="s">
        <v>10</v>
      </c>
      <c r="B179" s="1" t="str">
        <f>("776744215580")</f>
        <v>776744215580</v>
      </c>
      <c r="C179" s="1" t="s">
        <v>355</v>
      </c>
      <c r="D179" s="1" t="s">
        <v>356</v>
      </c>
      <c r="E179" s="1">
        <v>10.199999999999999</v>
      </c>
      <c r="F179" s="2">
        <v>44713</v>
      </c>
      <c r="G179" s="1">
        <v>0.185</v>
      </c>
      <c r="H179" s="1" t="str">
        <f>("10776744215587")</f>
        <v>10776744215587</v>
      </c>
      <c r="I179" s="1">
        <v>12</v>
      </c>
      <c r="J179" s="1">
        <v>1176</v>
      </c>
    </row>
    <row r="180" spans="1:10">
      <c r="A180" t="s">
        <v>10</v>
      </c>
      <c r="B180" s="1" t="str">
        <f>("776744216587")</f>
        <v>776744216587</v>
      </c>
      <c r="C180" s="1" t="s">
        <v>357</v>
      </c>
      <c r="D180" s="1" t="s">
        <v>358</v>
      </c>
      <c r="E180" s="1">
        <v>9.57</v>
      </c>
      <c r="F180" s="2">
        <v>44713</v>
      </c>
      <c r="G180" s="1">
        <v>0.186</v>
      </c>
      <c r="H180" s="1" t="str">
        <f>("10776744216584")</f>
        <v>10776744216584</v>
      </c>
      <c r="I180" s="1">
        <v>12</v>
      </c>
      <c r="J180" s="1">
        <v>1176</v>
      </c>
    </row>
    <row r="181" spans="1:10">
      <c r="A181" t="s">
        <v>10</v>
      </c>
      <c r="B181" s="1" t="str">
        <f>("776744217584")</f>
        <v>776744217584</v>
      </c>
      <c r="C181" s="1" t="s">
        <v>359</v>
      </c>
      <c r="D181" s="1" t="s">
        <v>360</v>
      </c>
      <c r="E181" s="1">
        <v>10.87</v>
      </c>
      <c r="F181" s="2">
        <v>44713</v>
      </c>
      <c r="G181" s="1">
        <v>0.14199999999999999</v>
      </c>
      <c r="H181" s="1" t="str">
        <f>("10776744217581")</f>
        <v>10776744217581</v>
      </c>
      <c r="I181" s="1">
        <v>12</v>
      </c>
      <c r="J181" s="1">
        <v>720</v>
      </c>
    </row>
    <row r="182" spans="1:10">
      <c r="A182" t="s">
        <v>10</v>
      </c>
      <c r="B182" s="1" t="str">
        <f>("776744871014")</f>
        <v>776744871014</v>
      </c>
      <c r="C182" s="1" t="s">
        <v>361</v>
      </c>
      <c r="D182" s="1" t="s">
        <v>362</v>
      </c>
      <c r="E182" s="1">
        <v>9.92</v>
      </c>
      <c r="F182" s="2">
        <v>44713</v>
      </c>
      <c r="G182" s="1">
        <v>7.4999999999999997E-2</v>
      </c>
      <c r="H182" s="1" t="str">
        <f>("20776744871018")</f>
        <v>20776744871018</v>
      </c>
      <c r="I182" s="1">
        <v>60</v>
      </c>
      <c r="J182" s="1">
        <v>5400</v>
      </c>
    </row>
    <row r="183" spans="1:10">
      <c r="A183" t="s">
        <v>10</v>
      </c>
      <c r="B183" s="1" t="str">
        <f>("776744872011")</f>
        <v>776744872011</v>
      </c>
      <c r="C183" s="1" t="s">
        <v>363</v>
      </c>
      <c r="D183" s="1" t="s">
        <v>364</v>
      </c>
      <c r="E183" s="1">
        <v>10.51</v>
      </c>
      <c r="F183" s="2">
        <v>44713</v>
      </c>
      <c r="G183" s="1">
        <v>0.15</v>
      </c>
      <c r="H183" s="1" t="str">
        <f>("20776744872015")</f>
        <v>20776744872015</v>
      </c>
      <c r="I183" s="1">
        <v>30</v>
      </c>
      <c r="J183" s="1">
        <v>1890</v>
      </c>
    </row>
    <row r="184" spans="1:10">
      <c r="A184" t="s">
        <v>10</v>
      </c>
      <c r="B184" s="1" t="str">
        <f>("776744150010")</f>
        <v>776744150010</v>
      </c>
      <c r="C184" s="1" t="s">
        <v>365</v>
      </c>
      <c r="D184" s="1" t="s">
        <v>366</v>
      </c>
      <c r="E184" s="1">
        <v>11.21</v>
      </c>
      <c r="F184" s="2">
        <v>44713</v>
      </c>
      <c r="G184" s="1">
        <v>0.114</v>
      </c>
      <c r="H184" s="1" t="str">
        <f>("10776744150017")</f>
        <v>10776744150017</v>
      </c>
      <c r="I184" s="1">
        <v>12</v>
      </c>
    </row>
    <row r="185" spans="1:10">
      <c r="A185" t="s">
        <v>10</v>
      </c>
      <c r="B185" s="1" t="str">
        <f>("662671642325")</f>
        <v>662671642325</v>
      </c>
      <c r="C185" s="1" t="s">
        <v>367</v>
      </c>
      <c r="D185" s="1" t="s">
        <v>368</v>
      </c>
      <c r="E185" s="1">
        <v>37.44</v>
      </c>
      <c r="F185" s="2">
        <v>44713</v>
      </c>
      <c r="G185" s="1">
        <v>0.997</v>
      </c>
      <c r="H185" s="1" t="str">
        <f>("10662671642322")</f>
        <v>10662671642322</v>
      </c>
      <c r="I185" s="1">
        <v>10</v>
      </c>
    </row>
    <row r="186" spans="1:10">
      <c r="A186" t="s">
        <v>10</v>
      </c>
      <c r="B186" s="1" t="str">
        <f>("776744120112")</f>
        <v>776744120112</v>
      </c>
      <c r="C186" s="1" t="s">
        <v>369</v>
      </c>
      <c r="D186" s="1" t="s">
        <v>370</v>
      </c>
      <c r="E186" s="1">
        <v>17.45</v>
      </c>
      <c r="F186" s="2">
        <v>44713</v>
      </c>
      <c r="G186" s="1">
        <v>0.23200000000000001</v>
      </c>
      <c r="H186" s="1" t="str">
        <f>("10776744120119")</f>
        <v>10776744120119</v>
      </c>
      <c r="I186" s="1">
        <v>6</v>
      </c>
      <c r="J186" s="1">
        <v>300</v>
      </c>
    </row>
    <row r="187" spans="1:10">
      <c r="A187" t="s">
        <v>10</v>
      </c>
      <c r="B187" s="1" t="str">
        <f>("776744913011")</f>
        <v>776744913011</v>
      </c>
      <c r="C187" s="1" t="s">
        <v>371</v>
      </c>
      <c r="D187" s="1" t="s">
        <v>372</v>
      </c>
      <c r="E187" s="1">
        <v>9.8000000000000007</v>
      </c>
      <c r="F187" s="2">
        <v>44713</v>
      </c>
      <c r="G187" s="1">
        <v>0.21199999999999999</v>
      </c>
      <c r="H187" s="1" t="str">
        <f>("20776744913015")</f>
        <v>20776744913015</v>
      </c>
      <c r="I187" s="1">
        <v>30</v>
      </c>
      <c r="J187" s="1">
        <v>1890</v>
      </c>
    </row>
    <row r="188" spans="1:10">
      <c r="A188" t="s">
        <v>10</v>
      </c>
      <c r="B188" s="1" t="str">
        <f>("662671640017")</f>
        <v>662671640017</v>
      </c>
      <c r="C188" s="1">
        <v>646015</v>
      </c>
      <c r="D188" s="1" t="s">
        <v>373</v>
      </c>
      <c r="E188" s="1">
        <v>18.170000000000002</v>
      </c>
      <c r="F188" s="2">
        <v>44713</v>
      </c>
      <c r="G188" s="1">
        <v>0.24099999999999999</v>
      </c>
      <c r="H188" s="1" t="str">
        <f>("10662671640014")</f>
        <v>10662671640014</v>
      </c>
      <c r="I188" s="1">
        <v>6</v>
      </c>
      <c r="J188" s="1">
        <v>216</v>
      </c>
    </row>
    <row r="189" spans="1:10">
      <c r="A189" t="s">
        <v>10</v>
      </c>
      <c r="B189" s="1" t="str">
        <f>("662671640659")</f>
        <v>662671640659</v>
      </c>
      <c r="C189" s="1" t="s">
        <v>374</v>
      </c>
      <c r="D189" s="1" t="s">
        <v>375</v>
      </c>
      <c r="E189" s="1">
        <v>18.170000000000002</v>
      </c>
      <c r="F189" s="2">
        <v>44713</v>
      </c>
      <c r="G189" s="1">
        <v>0.24099999999999999</v>
      </c>
      <c r="H189" s="1" t="str">
        <f>("10662671640656")</f>
        <v>10662671640656</v>
      </c>
      <c r="I189" s="1">
        <v>6</v>
      </c>
      <c r="J189" s="1">
        <v>216</v>
      </c>
    </row>
    <row r="190" spans="1:10">
      <c r="A190" t="s">
        <v>10</v>
      </c>
      <c r="B190" s="1" t="str">
        <f>("776744936010")</f>
        <v>776744936010</v>
      </c>
      <c r="C190" s="1" t="s">
        <v>376</v>
      </c>
      <c r="D190" s="1" t="s">
        <v>377</v>
      </c>
      <c r="E190" s="1">
        <v>5.18</v>
      </c>
      <c r="F190" s="2">
        <v>44713</v>
      </c>
      <c r="G190" s="1">
        <v>0.04</v>
      </c>
      <c r="H190" s="1" t="str">
        <f>("20776744936014")</f>
        <v>20776744936014</v>
      </c>
      <c r="I190" s="1">
        <v>60</v>
      </c>
      <c r="J190" s="1">
        <v>3840</v>
      </c>
    </row>
    <row r="191" spans="1:10">
      <c r="A191" t="s">
        <v>10</v>
      </c>
      <c r="B191" s="1" t="str">
        <f>("776744916210")</f>
        <v>776744916210</v>
      </c>
      <c r="C191" s="1" t="s">
        <v>378</v>
      </c>
      <c r="D191" s="1" t="s">
        <v>379</v>
      </c>
      <c r="E191" s="1">
        <v>15.17</v>
      </c>
      <c r="F191" s="2">
        <v>44713</v>
      </c>
      <c r="G191" s="1">
        <v>0.27200000000000002</v>
      </c>
      <c r="H191" s="1" t="str">
        <f>("10776744916217")</f>
        <v>10776744916217</v>
      </c>
      <c r="I191" s="1">
        <v>12</v>
      </c>
      <c r="J191" s="1">
        <v>756</v>
      </c>
    </row>
    <row r="192" spans="1:10">
      <c r="A192" t="s">
        <v>10</v>
      </c>
      <c r="B192" s="1" t="str">
        <f>("662671643209")</f>
        <v>662671643209</v>
      </c>
      <c r="C192" s="1" t="s">
        <v>380</v>
      </c>
      <c r="D192" s="1" t="s">
        <v>381</v>
      </c>
      <c r="E192" s="1">
        <v>16.170000000000002</v>
      </c>
      <c r="F192" s="2">
        <v>44713</v>
      </c>
      <c r="G192" s="1">
        <v>0.41099999999999998</v>
      </c>
      <c r="H192" s="1" t="str">
        <f>("10662671643206")</f>
        <v>10662671643206</v>
      </c>
      <c r="I192" s="1">
        <v>12</v>
      </c>
      <c r="J192" s="1">
        <v>288</v>
      </c>
    </row>
    <row r="193" spans="1:10">
      <c r="A193" t="s">
        <v>10</v>
      </c>
      <c r="B193" s="1" t="str">
        <f>("662671643223")</f>
        <v>662671643223</v>
      </c>
      <c r="C193" s="1" t="s">
        <v>382</v>
      </c>
      <c r="D193" s="1" t="s">
        <v>383</v>
      </c>
      <c r="E193" s="1">
        <v>16.170000000000002</v>
      </c>
      <c r="F193" s="2">
        <v>44713</v>
      </c>
      <c r="G193" s="1">
        <v>0.46</v>
      </c>
      <c r="H193" s="1" t="str">
        <f>("10662671643220")</f>
        <v>10662671643220</v>
      </c>
      <c r="I193" s="1">
        <v>12</v>
      </c>
      <c r="J193" s="1">
        <v>288</v>
      </c>
    </row>
    <row r="194" spans="1:10">
      <c r="A194" t="s">
        <v>10</v>
      </c>
      <c r="B194" s="1" t="str">
        <f>("662671069177")</f>
        <v>662671069177</v>
      </c>
      <c r="C194" s="1" t="s">
        <v>384</v>
      </c>
      <c r="D194" s="1" t="s">
        <v>385</v>
      </c>
      <c r="E194" s="1">
        <v>7.96</v>
      </c>
      <c r="F194" s="2">
        <v>44713</v>
      </c>
      <c r="G194" s="1">
        <v>0.23799999999999999</v>
      </c>
      <c r="H194" s="1" t="str">
        <f>("30662671069178")</f>
        <v>30662671069178</v>
      </c>
      <c r="I194" s="1">
        <v>8</v>
      </c>
      <c r="J194" s="1">
        <v>144</v>
      </c>
    </row>
    <row r="195" spans="1:10">
      <c r="A195" t="s">
        <v>10</v>
      </c>
      <c r="B195" s="1" t="str">
        <f>("662671069207")</f>
        <v>662671069207</v>
      </c>
      <c r="C195" s="1" t="s">
        <v>386</v>
      </c>
      <c r="D195" s="1" t="s">
        <v>387</v>
      </c>
      <c r="E195" s="1">
        <v>14.99</v>
      </c>
      <c r="F195" s="2">
        <v>44713</v>
      </c>
      <c r="G195" s="1">
        <v>0.27500000000000002</v>
      </c>
      <c r="H195" s="1" t="str">
        <f>("10662671069204")</f>
        <v>10662671069204</v>
      </c>
      <c r="I195" s="1">
        <v>4</v>
      </c>
      <c r="J195" s="1">
        <v>72</v>
      </c>
    </row>
    <row r="196" spans="1:10">
      <c r="A196" t="s">
        <v>10</v>
      </c>
      <c r="B196" s="1" t="str">
        <f>("662671069474")</f>
        <v>662671069474</v>
      </c>
      <c r="C196" s="1" t="s">
        <v>388</v>
      </c>
      <c r="D196" s="1" t="s">
        <v>389</v>
      </c>
      <c r="E196" s="1">
        <v>37.17</v>
      </c>
      <c r="F196" s="2">
        <v>44713</v>
      </c>
      <c r="G196" s="1">
        <v>1.28</v>
      </c>
      <c r="H196" s="1" t="str">
        <f>("10662671069471")</f>
        <v>10662671069471</v>
      </c>
      <c r="I196" s="1">
        <v>1</v>
      </c>
      <c r="J196" s="1">
        <v>24</v>
      </c>
    </row>
    <row r="197" spans="1:10">
      <c r="A197" t="s">
        <v>10</v>
      </c>
      <c r="B197" s="1" t="str">
        <f>("662671069757")</f>
        <v>662671069757</v>
      </c>
      <c r="C197" s="1" t="s">
        <v>390</v>
      </c>
      <c r="D197" s="1" t="s">
        <v>391</v>
      </c>
      <c r="E197" s="1">
        <v>37.17</v>
      </c>
      <c r="F197" s="2">
        <v>44713</v>
      </c>
      <c r="G197" s="1">
        <v>1.28</v>
      </c>
      <c r="H197" s="1" t="str">
        <f>("10662671069754")</f>
        <v>10662671069754</v>
      </c>
      <c r="I197" s="1">
        <v>1</v>
      </c>
      <c r="J197" s="1">
        <v>24</v>
      </c>
    </row>
    <row r="198" spans="1:10">
      <c r="A198" t="s">
        <v>10</v>
      </c>
      <c r="B198" s="1" t="str">
        <f>("662671069764")</f>
        <v>662671069764</v>
      </c>
      <c r="C198" s="1" t="s">
        <v>392</v>
      </c>
      <c r="D198" s="1" t="s">
        <v>393</v>
      </c>
      <c r="E198" s="1">
        <v>34.47</v>
      </c>
      <c r="F198" s="2">
        <v>44713</v>
      </c>
      <c r="G198" s="1">
        <v>0.98899999999999999</v>
      </c>
      <c r="H198" s="1" t="str">
        <f>("10662671069761")</f>
        <v>10662671069761</v>
      </c>
      <c r="I198" s="1">
        <v>1</v>
      </c>
      <c r="J198" s="1">
        <v>24</v>
      </c>
    </row>
    <row r="199" spans="1:10">
      <c r="A199" t="s">
        <v>10</v>
      </c>
      <c r="B199" s="3">
        <v>662671069795</v>
      </c>
      <c r="C199" s="1" t="s">
        <v>394</v>
      </c>
      <c r="D199" s="1" t="s">
        <v>395</v>
      </c>
      <c r="E199" s="1">
        <v>34.47</v>
      </c>
      <c r="F199" s="2">
        <v>44713</v>
      </c>
      <c r="G199" s="1">
        <v>0.98899999999999999</v>
      </c>
      <c r="H199" s="3">
        <v>10662671069792</v>
      </c>
      <c r="I199" s="1">
        <v>1</v>
      </c>
      <c r="J199" s="1">
        <v>24</v>
      </c>
    </row>
    <row r="200" spans="1:10">
      <c r="A200" t="s">
        <v>10</v>
      </c>
      <c r="B200" s="1" t="str">
        <f>("662671069979")</f>
        <v>662671069979</v>
      </c>
      <c r="C200" s="1" t="s">
        <v>396</v>
      </c>
      <c r="D200" s="1" t="s">
        <v>397</v>
      </c>
      <c r="E200" s="1">
        <v>37.17</v>
      </c>
      <c r="F200" s="2">
        <v>44713</v>
      </c>
      <c r="G200" s="1">
        <v>1.2150000000000001</v>
      </c>
      <c r="H200" s="1" t="str">
        <f>("10662671069976")</f>
        <v>10662671069976</v>
      </c>
      <c r="I200" s="1">
        <v>1</v>
      </c>
      <c r="J200" s="1">
        <v>24</v>
      </c>
    </row>
    <row r="201" spans="1:10">
      <c r="A201" t="s">
        <v>10</v>
      </c>
      <c r="B201" s="1" t="str">
        <f>("662671069986")</f>
        <v>662671069986</v>
      </c>
      <c r="C201" s="1" t="s">
        <v>398</v>
      </c>
      <c r="D201" s="1" t="s">
        <v>399</v>
      </c>
      <c r="E201" s="1">
        <v>37.17</v>
      </c>
      <c r="F201" s="2">
        <v>44713</v>
      </c>
      <c r="G201" s="1">
        <v>1.2150000000000001</v>
      </c>
      <c r="H201" s="1" t="str">
        <f>("10662671069983")</f>
        <v>10662671069983</v>
      </c>
      <c r="I201" s="1">
        <v>1</v>
      </c>
      <c r="J201" s="1">
        <v>24</v>
      </c>
    </row>
    <row r="202" spans="1:10">
      <c r="A202" t="s">
        <v>10</v>
      </c>
      <c r="B202" s="3">
        <v>662671070012</v>
      </c>
      <c r="C202" s="1" t="s">
        <v>400</v>
      </c>
      <c r="D202" s="1" t="s">
        <v>401</v>
      </c>
      <c r="E202" s="1">
        <v>34.47</v>
      </c>
      <c r="F202" s="2">
        <v>44713</v>
      </c>
      <c r="G202" s="1">
        <v>0.97699999999999998</v>
      </c>
      <c r="H202" s="3">
        <v>10662671070019</v>
      </c>
      <c r="I202" s="1">
        <v>1</v>
      </c>
      <c r="J202" s="1">
        <v>24</v>
      </c>
    </row>
    <row r="203" spans="1:10">
      <c r="A203" t="s">
        <v>10</v>
      </c>
      <c r="B203" s="3">
        <v>662671070029</v>
      </c>
      <c r="C203" s="1" t="s">
        <v>402</v>
      </c>
      <c r="D203" s="1" t="s">
        <v>403</v>
      </c>
      <c r="E203" s="1">
        <v>34.47</v>
      </c>
      <c r="F203" s="2">
        <v>44713</v>
      </c>
      <c r="G203" s="1">
        <v>0.97699999999999998</v>
      </c>
      <c r="H203" s="3">
        <v>10662671070026</v>
      </c>
      <c r="I203" s="1">
        <v>1</v>
      </c>
      <c r="J203" s="1">
        <v>24</v>
      </c>
    </row>
    <row r="204" spans="1:10">
      <c r="A204" s="1" t="s">
        <v>404</v>
      </c>
      <c r="B204" s="3">
        <v>662671075703</v>
      </c>
      <c r="C204" s="1" t="s">
        <v>405</v>
      </c>
      <c r="D204" s="1" t="s">
        <v>406</v>
      </c>
      <c r="E204" s="1">
        <v>25.63</v>
      </c>
      <c r="F204" s="1" t="s">
        <v>407</v>
      </c>
      <c r="G204" s="1">
        <v>0.94699999999999995</v>
      </c>
      <c r="H204" s="3">
        <v>10662671057500</v>
      </c>
      <c r="I204" s="1">
        <v>14</v>
      </c>
      <c r="J204" s="1">
        <v>126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F9EB7C-9741-4C4E-970F-DACBEA6B05C5}"/>
</file>

<file path=customXml/itemProps2.xml><?xml version="1.0" encoding="utf-8"?>
<ds:datastoreItem xmlns:ds="http://schemas.openxmlformats.org/officeDocument/2006/customXml" ds:itemID="{5D51DE10-17BC-4FE0-B2E3-0E2FCE28980B}"/>
</file>

<file path=customXml/itemProps3.xml><?xml version="1.0" encoding="utf-8"?>
<ds:datastoreItem xmlns:ds="http://schemas.openxmlformats.org/officeDocument/2006/customXml" ds:itemID="{17EF3AEF-ED7E-4C14-9912-6BC176D1DF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Holmes, Louise</dc:creator>
  <cp:keywords/>
  <dc:description/>
  <cp:lastModifiedBy>Huels, Quinn</cp:lastModifiedBy>
  <cp:revision/>
  <dcterms:created xsi:type="dcterms:W3CDTF">2022-04-28T12:24:50Z</dcterms:created>
  <dcterms:modified xsi:type="dcterms:W3CDTF">2023-08-21T14:40:36Z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  <property fmtid="{D5CDD505-2E9C-101B-9397-08002B2CF9AE}" pid="3" name="MediaServiceImageTags">
    <vt:lpwstr/>
  </property>
</Properties>
</file>