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3"/>
  <workbookPr autoCompressPictures="0"/>
  <xr:revisionPtr revIDLastSave="1" documentId="11_ADEC487655C5A164856360F11CEA058B419E8DAD" xr6:coauthVersionLast="47" xr6:coauthVersionMax="47" xr10:uidLastSave="{6011EF0E-5ACF-4A67-8BA4-58EEE1843582}"/>
  <bookViews>
    <workbookView xWindow="4880" yWindow="0" windowWidth="28800" windowHeight="11400" xr2:uid="{00000000-000D-0000-FFFF-FFFF00000000}"/>
  </bookViews>
  <sheets>
    <sheet name="C39-1221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B2" i="1"/>
  <c r="G2" i="1"/>
  <c r="B3" i="1"/>
  <c r="G3" i="1"/>
  <c r="B4" i="1"/>
  <c r="G4" i="1"/>
  <c r="B5" i="1"/>
  <c r="G5" i="1"/>
  <c r="B6" i="1"/>
  <c r="G6" i="1"/>
  <c r="B7" i="1"/>
  <c r="G7" i="1"/>
  <c r="B8" i="1"/>
  <c r="G8" i="1"/>
  <c r="B9" i="1"/>
  <c r="G9" i="1"/>
  <c r="B10" i="1"/>
  <c r="G10" i="1"/>
  <c r="B11" i="1"/>
  <c r="G11" i="1"/>
  <c r="B12" i="1"/>
  <c r="G12" i="1"/>
  <c r="B13" i="1"/>
  <c r="G13" i="1"/>
  <c r="B14" i="1"/>
  <c r="G14" i="1"/>
  <c r="B15" i="1"/>
  <c r="G15" i="1"/>
  <c r="B16" i="1"/>
  <c r="G16" i="1"/>
  <c r="B17" i="1"/>
  <c r="G17" i="1"/>
  <c r="B18" i="1"/>
  <c r="G18" i="1"/>
  <c r="B19" i="1"/>
  <c r="B20" i="1"/>
  <c r="G20" i="1"/>
  <c r="B21" i="1"/>
  <c r="G21" i="1"/>
  <c r="B22" i="1"/>
  <c r="G22" i="1"/>
  <c r="B23" i="1"/>
  <c r="G23" i="1"/>
  <c r="B24" i="1"/>
  <c r="G24" i="1"/>
  <c r="B25" i="1"/>
  <c r="G25" i="1"/>
  <c r="B26" i="1"/>
  <c r="G26" i="1"/>
  <c r="B27" i="1"/>
  <c r="G27" i="1"/>
  <c r="B28" i="1"/>
  <c r="G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G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G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G73" i="1"/>
</calcChain>
</file>

<file path=xl/sharedStrings.xml><?xml version="1.0" encoding="utf-8"?>
<sst xmlns="http://schemas.openxmlformats.org/spreadsheetml/2006/main" count="221" uniqueCount="150">
  <si>
    <t>Price List Name</t>
  </si>
  <si>
    <t>UPC-Code</t>
  </si>
  <si>
    <t>Part Number</t>
  </si>
  <si>
    <t>Product Description</t>
  </si>
  <si>
    <t>List Price</t>
  </si>
  <si>
    <t>Unit Wght Kgs</t>
  </si>
  <si>
    <t>Carton Bar-Code</t>
  </si>
  <si>
    <t>Ctn Qty</t>
  </si>
  <si>
    <t>Skid Qty</t>
  </si>
  <si>
    <t>C39-1221</t>
  </si>
  <si>
    <t>3910A-5</t>
  </si>
  <si>
    <t>3910A-5 7-10-15C GPM SILICONE GSKT</t>
  </si>
  <si>
    <t>394712B</t>
  </si>
  <si>
    <t>394712B 12"X12" PVC FLOOR SINK GRATE 3/4 WHITE ENDURA</t>
  </si>
  <si>
    <t>394712C</t>
  </si>
  <si>
    <t>394712C 12"X12" PVC FLOOR SINK GRATE 1/2 WHITE ENDURA</t>
  </si>
  <si>
    <t>3947NNH</t>
  </si>
  <si>
    <t>3947NNH SS FLOOR SINK HARDWARE REPAIR KIT FH GRAY ENDURA</t>
  </si>
  <si>
    <t>394708 4" PVC FLOOR SINK 9"X9"X6" HUB WHITE ENDURA</t>
  </si>
  <si>
    <t>394709A</t>
  </si>
  <si>
    <t>394709A 9"X9" PVC FLOOR SINK GRATE FULL WHITE ENDURA</t>
  </si>
  <si>
    <t>394709B</t>
  </si>
  <si>
    <t>394709B 9"X9" PVC FLOOR SINK GRATE 3/4 WHITE ENDURA</t>
  </si>
  <si>
    <t>394709C</t>
  </si>
  <si>
    <t>394709C 9"X9" PVC FLOOR SINK GRATE 1/2 WHITE ENDURA</t>
  </si>
  <si>
    <t>394712-4</t>
  </si>
  <si>
    <t>394712-4 5" PVC FLOOR SINK STRAINER WHITE ENDURA</t>
  </si>
  <si>
    <t>394712A</t>
  </si>
  <si>
    <t>394712A 12"X12" PVC FLOOR SINK GRATE FULL WHITE ENDURA</t>
  </si>
  <si>
    <t>394713 4" PVC FLOOR SINK 12"X12"X6" HUB WHITE</t>
  </si>
  <si>
    <t>3915A02</t>
  </si>
  <si>
    <t>3915A02 PP 15GPM 2" GI HUB GRAY ENDURA</t>
  </si>
  <si>
    <t>394718 3" PVC FLOOR SINK 9"X9"X6" HUB WHITE ENDURA</t>
  </si>
  <si>
    <t>394723 3" PVC FLOOR SINK 12"X12"X6" HUB WHITE</t>
  </si>
  <si>
    <t>3920A-2ARPL</t>
  </si>
  <si>
    <t>3920A-2ARPL PP 15/20GPM REPLACEMENT COVER GRAY ENDURA</t>
  </si>
  <si>
    <t>3920A-5</t>
  </si>
  <si>
    <t>3920A-5 20 GPM SILICONE GASKET</t>
  </si>
  <si>
    <t>3911-2</t>
  </si>
  <si>
    <t>3911-2 PP SOLIDS COARSE SCREEN GRAY ENDURA</t>
  </si>
  <si>
    <t>3910A02</t>
  </si>
  <si>
    <t>3910A02 PP 10GPM 2" GI HUB GRAY ENDURA</t>
  </si>
  <si>
    <t>3920A-9RPL</t>
  </si>
  <si>
    <t>3920A-9RPL PA 15/20/25GPM REPLACEMENT LATCH KIT</t>
  </si>
  <si>
    <t>3920AR</t>
  </si>
  <si>
    <t>3920AR SS BOLT REPAIR KIT ENDURA</t>
  </si>
  <si>
    <t>3920AX6</t>
  </si>
  <si>
    <t>3920AX6 PP 15/20GPM 6" RISER GRAYENDURA</t>
  </si>
  <si>
    <t>3907A02</t>
  </si>
  <si>
    <t>3907A02 PP 7GPM 2" GI HUB GRAY ENDURA</t>
  </si>
  <si>
    <t>3911-3</t>
  </si>
  <si>
    <t>3911-3 PP SOLIDS FINE SCREEN GRAY ENDURA</t>
  </si>
  <si>
    <t>3920A02</t>
  </si>
  <si>
    <t>3920A02 PP 20GPM 2" GI HUB GRAY ENDURA</t>
  </si>
  <si>
    <t>3911-4</t>
  </si>
  <si>
    <t>3911-4 PP SOLIDS BASKET HANDLE/COVER GRAY ENDURA</t>
  </si>
  <si>
    <t>3911A02</t>
  </si>
  <si>
    <t>3911A02 PP 2" SOLIDS INTERCEPTOR HUB GRAY ENDURA</t>
  </si>
  <si>
    <t>3911A-1</t>
  </si>
  <si>
    <t>3911A-1 PP SOLIDS BASKET ACCESSORY GRAY ENDURA</t>
  </si>
  <si>
    <t>3910PA15</t>
  </si>
  <si>
    <t>3910PA15 PP 2" PLASTER TRAP HUB SMALL GRAY ENDURA</t>
  </si>
  <si>
    <t>3920A03-3</t>
  </si>
  <si>
    <t>3920A03-3 PP 7-35GPM BAFFLE GRAY ENDURA</t>
  </si>
  <si>
    <t>3920PA15</t>
  </si>
  <si>
    <t>3920PA15 PP 2" PLASTER TRAP HUB LARGE GRAY ENDURA</t>
  </si>
  <si>
    <t>392203W</t>
  </si>
  <si>
    <t>392203W PVC 3" BWV SLEEVE KIT WHITE ENDURA</t>
  </si>
  <si>
    <t>392204W</t>
  </si>
  <si>
    <t>392204W PVC 4" BWV SLEEVE KIT WHITE ENDURA</t>
  </si>
  <si>
    <t>3925ALO-3</t>
  </si>
  <si>
    <t>3925ALO-3 PP 25GPM BAFFLE LOPRO GRAY ENDURA</t>
  </si>
  <si>
    <t>3925A02LO</t>
  </si>
  <si>
    <t>3925A02LO PP 25GPM 2" GI HUB LOPRO GRAY ENDURA</t>
  </si>
  <si>
    <t>3944250A</t>
  </si>
  <si>
    <t>3944250A PVC 50GPM 4" FLOW CTRL HUB 2 PC GRAY ENDURA</t>
  </si>
  <si>
    <t>3944235A</t>
  </si>
  <si>
    <t>3944235A PVC 35GPM 4" FLOW CTRL HUB 2 PC GRAY ENDURA</t>
  </si>
  <si>
    <t>3925XT-3</t>
  </si>
  <si>
    <t>3925XT-3 25GPM SILICONE GASKET</t>
  </si>
  <si>
    <t>3925XTA02</t>
  </si>
  <si>
    <t>3925XTA02 PP 25GPM 2" GI HUB 2 PC GRAY ENDURA</t>
  </si>
  <si>
    <t>3925XTA03</t>
  </si>
  <si>
    <t>3925XTA03 PP 25GPM 3" GI HUB XT GRAY ENDURA</t>
  </si>
  <si>
    <t>393243A</t>
  </si>
  <si>
    <t>393243A ABS 1 1/2" DRAIN STRAINERHUB IN-LINE BLACK ENDURA</t>
  </si>
  <si>
    <t>393243AR</t>
  </si>
  <si>
    <t>393243AR ABS 1 1/2" REPLACEMENT SCREEN &amp; CAP BLACK ENDURA</t>
  </si>
  <si>
    <t>393243AW</t>
  </si>
  <si>
    <t>393243AW PVC 1 1/2" DRAIN STRAINERHUB IN-LINE WHITE ENDURA</t>
  </si>
  <si>
    <t>393243AWR</t>
  </si>
  <si>
    <t>393243AWR PVC 1 1/2" REPLACEMENT SCREEN &amp; CAP WHITE ENDURA</t>
  </si>
  <si>
    <t>3925AX6</t>
  </si>
  <si>
    <t>3925AX6 PP 25GPM 6" RISER XT GRAYENDURA</t>
  </si>
  <si>
    <t>3925A-2ARPL</t>
  </si>
  <si>
    <t>3925A-2ARPL PP 25GPM REPLACEMENT COVER XT GRAY ENDURA</t>
  </si>
  <si>
    <t>3922107A</t>
  </si>
  <si>
    <t>3922107A PVC 7GPM 2" FLOW CTRL HUB2 PC GRAY ENDURA</t>
  </si>
  <si>
    <t>3922107CA</t>
  </si>
  <si>
    <t>3922107CA PVC 7GPM 2" FLOW CTRL HUBCOMPACT GRAY ENDURA</t>
  </si>
  <si>
    <t>3922110A</t>
  </si>
  <si>
    <t>3922110A PVC 10GPM 2" FLOW CTRL HUB 2 PC GRAY ENDURA</t>
  </si>
  <si>
    <t>3922110CA</t>
  </si>
  <si>
    <t>3922110CA PVC 10GPM 2" FLOW CTRL HUB COMPACT GRAY ENDURA</t>
  </si>
  <si>
    <t>3922115A</t>
  </si>
  <si>
    <t>3922115A PVC 15GPM 2" FLOW CTRL HUB 2 PC GRAY ENDURA</t>
  </si>
  <si>
    <t>3922115CA</t>
  </si>
  <si>
    <t>3922115CA PVC 15GPM 2" FLOW CTRL HUB COMPACT GRAY ENDURA</t>
  </si>
  <si>
    <t>3922120A</t>
  </si>
  <si>
    <t>3922120A PVC 20GPM 2" FLOW CTRL HUB 2 PC GRAY ENDURA</t>
  </si>
  <si>
    <t>3922120CA</t>
  </si>
  <si>
    <t>3922120CA PVC 20GPM 2" FLOW CTRL HUB COMPACT GRAY ENDURA</t>
  </si>
  <si>
    <t>3922125A</t>
  </si>
  <si>
    <t>3922125A PVC 25GPM 2" FLOW CTRL HUB 2 PC GRAY ENDURA</t>
  </si>
  <si>
    <t>3922125CA</t>
  </si>
  <si>
    <t>3922125CA PVC 25GPM 2" FLOW CTRL HUB COMPACT GRAY ENDURA</t>
  </si>
  <si>
    <t>3933125A</t>
  </si>
  <si>
    <t>3933125A PVC 25GPM 3" FLOW CTRL HUB 2 PC GRAY ENDURA</t>
  </si>
  <si>
    <t>3933135A</t>
  </si>
  <si>
    <t>3933135A PVC 35GPM 3" FLOW CTRL HUB 2 PC GRAY ENDURA</t>
  </si>
  <si>
    <t>3933150A</t>
  </si>
  <si>
    <t>3933150A PVC 50GPM 3" FLOW CTRL HUB 2 PC GRAY ENDURA</t>
  </si>
  <si>
    <t>3911A03</t>
  </si>
  <si>
    <t>3911A03 PP 3" SOLIDS INTERCEPTOR HUB GRAY ENDURA</t>
  </si>
  <si>
    <t>3935A-2ARPL</t>
  </si>
  <si>
    <t>3935A-2ARPL PP 25LO/35/50GPM REPLACEMENT COVER GRAY</t>
  </si>
  <si>
    <t>3935A-5</t>
  </si>
  <si>
    <t>3935A-5 35/50 GPM SILICONE GASKET</t>
  </si>
  <si>
    <t>3935A-6RPL</t>
  </si>
  <si>
    <t>3935A-6RPL PA 25LO/35/50GPM REPLACEMENT LATCH KIT</t>
  </si>
  <si>
    <t>3935AX6</t>
  </si>
  <si>
    <t>3935AX6 PP 25LO/35/50GPM 6" RISERGRAY ENDURA</t>
  </si>
  <si>
    <t>3935A03</t>
  </si>
  <si>
    <t>3935A03 PP 35GPM 3" GI HUB GRAY ENDURA</t>
  </si>
  <si>
    <t>3935A03-4</t>
  </si>
  <si>
    <t>3935A03-4 PP 35/50GPM DIFFUSER BAFFLE GRAY ENDURA</t>
  </si>
  <si>
    <t>3935A04</t>
  </si>
  <si>
    <t>3935A04 PP 35GPM 4" GI HUB GRAY ENDURA</t>
  </si>
  <si>
    <t>3950A03</t>
  </si>
  <si>
    <t>3950A03 PP 50GPM 3" GI HUB GRAY ENDURA</t>
  </si>
  <si>
    <t>3950A03-3</t>
  </si>
  <si>
    <t>3950A03-3 50 GI INLET/OUTLET BAFFLE</t>
  </si>
  <si>
    <t>3950A04</t>
  </si>
  <si>
    <t>3950A04 PP 50GPM 4" GI HUB GRAY ENDURA</t>
  </si>
  <si>
    <t>3910A-2ARPL</t>
  </si>
  <si>
    <t>3910A-2ARPL PP 7/10GPM REPLACEMENT COVER GRAY ENDURA</t>
  </si>
  <si>
    <t>3910A-4</t>
  </si>
  <si>
    <t>3910A-4 PP 7/10GPM OUTLET BAFFLE GRAY ENDURA</t>
  </si>
  <si>
    <t>3910A-3</t>
  </si>
  <si>
    <t>3910A-3 PP 7/10GPM DIFFUSER BAFFLE GRAY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</si>
</sst>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selection activeCell="J13" sqref="J13"/>
    </sheetView>
  </sheetViews>
  <sheetFormatPr defaultColWidth="8.85546875" defaultRowHeight="14.1"/>
  <cols>
    <col min="1" max="1" width="8.85546875" style="2"/>
    <col min="2" max="2" width="13.140625" style="2" bestFit="1" customWidth="1"/>
    <col min="3" max="3" width="14.28515625" style="2" bestFit="1" customWidth="1"/>
    <col min="4" max="4" width="62.85546875" style="2" bestFit="1" customWidth="1"/>
    <col min="5" max="6" width="8.85546875" style="2"/>
    <col min="7" max="7" width="15.140625" style="2" bestFit="1" customWidth="1"/>
    <col min="8" max="9" width="8.85546875" style="2"/>
  </cols>
  <sheetData>
    <row r="1" spans="1:9" ht="27.9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9">
      <c r="A2" s="2" t="s">
        <v>9</v>
      </c>
      <c r="B2" s="2" t="str">
        <f>("662671052438")</f>
        <v>662671052438</v>
      </c>
      <c r="C2" s="2" t="s">
        <v>10</v>
      </c>
      <c r="D2" s="2" t="s">
        <v>11</v>
      </c>
      <c r="E2" s="2">
        <v>29.31</v>
      </c>
      <c r="F2" s="2">
        <v>5.7000000000000002E-2</v>
      </c>
      <c r="G2" s="2" t="str">
        <f>("00662671052438")</f>
        <v>00662671052438</v>
      </c>
      <c r="H2" s="2">
        <v>1</v>
      </c>
    </row>
    <row r="3" spans="1:9">
      <c r="A3" s="2" t="s">
        <v>9</v>
      </c>
      <c r="B3" s="2" t="str">
        <f>("662671052490")</f>
        <v>662671052490</v>
      </c>
      <c r="C3" s="2" t="s">
        <v>12</v>
      </c>
      <c r="D3" s="2" t="s">
        <v>13</v>
      </c>
      <c r="E3" s="2">
        <v>50.89</v>
      </c>
      <c r="F3" s="2">
        <v>1.704</v>
      </c>
      <c r="G3" s="2" t="str">
        <f>("10662671052497")</f>
        <v>10662671052497</v>
      </c>
      <c r="H3" s="2">
        <v>5</v>
      </c>
      <c r="I3" s="2">
        <v>240</v>
      </c>
    </row>
    <row r="4" spans="1:9">
      <c r="A4" s="2" t="s">
        <v>9</v>
      </c>
      <c r="B4" s="2" t="str">
        <f>("662671052506")</f>
        <v>662671052506</v>
      </c>
      <c r="C4" s="2" t="s">
        <v>14</v>
      </c>
      <c r="D4" s="2" t="s">
        <v>15</v>
      </c>
      <c r="E4" s="2">
        <v>57.05</v>
      </c>
      <c r="F4" s="2">
        <v>1.704</v>
      </c>
      <c r="G4" s="2" t="str">
        <f>("10662671052503")</f>
        <v>10662671052503</v>
      </c>
      <c r="H4" s="2">
        <v>5</v>
      </c>
      <c r="I4" s="2">
        <v>240</v>
      </c>
    </row>
    <row r="5" spans="1:9">
      <c r="A5" s="2" t="s">
        <v>9</v>
      </c>
      <c r="B5" s="2" t="str">
        <f>("662671052551")</f>
        <v>662671052551</v>
      </c>
      <c r="C5" s="2" t="s">
        <v>16</v>
      </c>
      <c r="D5" s="2" t="s">
        <v>17</v>
      </c>
      <c r="E5" s="2">
        <v>11.45</v>
      </c>
      <c r="F5" s="2">
        <v>4.2000000000000003E-2</v>
      </c>
      <c r="G5" s="2" t="str">
        <f>("10662671052558")</f>
        <v>10662671052558</v>
      </c>
      <c r="H5" s="2">
        <v>60</v>
      </c>
    </row>
    <row r="6" spans="1:9">
      <c r="A6" s="2" t="s">
        <v>9</v>
      </c>
      <c r="B6" s="2" t="str">
        <f>("662671052704")</f>
        <v>662671052704</v>
      </c>
      <c r="C6" s="2">
        <v>394708</v>
      </c>
      <c r="D6" s="2" t="s">
        <v>18</v>
      </c>
      <c r="E6" s="2">
        <v>68.099999999999994</v>
      </c>
      <c r="F6" s="2">
        <v>1.66</v>
      </c>
      <c r="G6" s="2" t="str">
        <f>("10662671052701")</f>
        <v>10662671052701</v>
      </c>
      <c r="H6" s="2">
        <v>5</v>
      </c>
      <c r="I6" s="2">
        <v>90</v>
      </c>
    </row>
    <row r="7" spans="1:9">
      <c r="A7" s="2" t="s">
        <v>9</v>
      </c>
      <c r="B7" s="2" t="str">
        <f>("662671052919")</f>
        <v>662671052919</v>
      </c>
      <c r="C7" s="2" t="s">
        <v>19</v>
      </c>
      <c r="D7" s="2" t="s">
        <v>20</v>
      </c>
      <c r="E7" s="2">
        <v>46.48</v>
      </c>
      <c r="F7" s="2">
        <v>0.94099999999999995</v>
      </c>
      <c r="G7" s="2" t="str">
        <f>("10662671052916")</f>
        <v>10662671052916</v>
      </c>
      <c r="H7" s="2">
        <v>5</v>
      </c>
      <c r="I7" s="2">
        <v>420</v>
      </c>
    </row>
    <row r="8" spans="1:9">
      <c r="A8" s="2" t="s">
        <v>9</v>
      </c>
      <c r="B8" s="2" t="str">
        <f>("662671052926")</f>
        <v>662671052926</v>
      </c>
      <c r="C8" s="2" t="s">
        <v>21</v>
      </c>
      <c r="D8" s="2" t="s">
        <v>22</v>
      </c>
      <c r="E8" s="2">
        <v>44.42</v>
      </c>
      <c r="F8" s="2">
        <v>1.006</v>
      </c>
      <c r="G8" s="2" t="str">
        <f>("10662671052923")</f>
        <v>10662671052923</v>
      </c>
      <c r="H8" s="2">
        <v>5</v>
      </c>
      <c r="I8" s="2">
        <v>625</v>
      </c>
    </row>
    <row r="9" spans="1:9">
      <c r="A9" s="2" t="s">
        <v>9</v>
      </c>
      <c r="B9" s="2" t="str">
        <f>("662671052933")</f>
        <v>662671052933</v>
      </c>
      <c r="C9" s="2" t="s">
        <v>23</v>
      </c>
      <c r="D9" s="2" t="s">
        <v>24</v>
      </c>
      <c r="E9" s="2">
        <v>50.7</v>
      </c>
      <c r="F9" s="2">
        <v>1.006</v>
      </c>
      <c r="G9" s="2" t="str">
        <f>("10662671052930")</f>
        <v>10662671052930</v>
      </c>
      <c r="H9" s="2">
        <v>5</v>
      </c>
      <c r="I9" s="2">
        <v>625</v>
      </c>
    </row>
    <row r="10" spans="1:9">
      <c r="A10" s="2" t="s">
        <v>9</v>
      </c>
      <c r="B10" s="2" t="str">
        <f>("662671052957")</f>
        <v>662671052957</v>
      </c>
      <c r="C10" s="2" t="s">
        <v>25</v>
      </c>
      <c r="D10" s="2" t="s">
        <v>26</v>
      </c>
      <c r="E10" s="2">
        <v>10.07</v>
      </c>
      <c r="F10" s="2">
        <v>9.0999999999999998E-2</v>
      </c>
      <c r="G10" s="2" t="str">
        <f>("30662671052958")</f>
        <v>30662671052958</v>
      </c>
      <c r="H10" s="2">
        <v>100</v>
      </c>
      <c r="I10" s="2">
        <v>3200</v>
      </c>
    </row>
    <row r="11" spans="1:9">
      <c r="A11" s="2" t="s">
        <v>9</v>
      </c>
      <c r="B11" s="2" t="str">
        <f>("662671052964")</f>
        <v>662671052964</v>
      </c>
      <c r="C11" s="2" t="s">
        <v>27</v>
      </c>
      <c r="D11" s="2" t="s">
        <v>28</v>
      </c>
      <c r="E11" s="2">
        <v>60.74</v>
      </c>
      <c r="F11" s="2">
        <v>1.704</v>
      </c>
      <c r="G11" s="2" t="str">
        <f>("10662671052961")</f>
        <v>10662671052961</v>
      </c>
      <c r="H11" s="2">
        <v>5</v>
      </c>
      <c r="I11" s="2">
        <v>240</v>
      </c>
    </row>
    <row r="12" spans="1:9">
      <c r="A12" s="2" t="s">
        <v>9</v>
      </c>
      <c r="B12" s="2" t="str">
        <f>("662671052971")</f>
        <v>662671052971</v>
      </c>
      <c r="C12" s="2">
        <v>394713</v>
      </c>
      <c r="D12" s="2" t="s">
        <v>29</v>
      </c>
      <c r="E12" s="2">
        <v>74.599999999999994</v>
      </c>
      <c r="F12" s="2">
        <v>2.0790000000000002</v>
      </c>
      <c r="G12" s="2" t="str">
        <f>("10662671052978")</f>
        <v>10662671052978</v>
      </c>
      <c r="H12" s="2">
        <v>5</v>
      </c>
      <c r="I12" s="2">
        <v>90</v>
      </c>
    </row>
    <row r="13" spans="1:9">
      <c r="A13" s="2" t="s">
        <v>9</v>
      </c>
      <c r="B13" s="2" t="str">
        <f>("662671390141")</f>
        <v>662671390141</v>
      </c>
      <c r="C13" s="2" t="s">
        <v>30</v>
      </c>
      <c r="D13" s="2" t="s">
        <v>31</v>
      </c>
      <c r="E13" s="2">
        <v>1084.92</v>
      </c>
      <c r="F13" s="2">
        <v>9.6560000000000006</v>
      </c>
      <c r="G13" s="2" t="str">
        <f>("00662671390141")</f>
        <v>00662671390141</v>
      </c>
      <c r="H13" s="2">
        <v>1</v>
      </c>
      <c r="I13" s="2">
        <v>12</v>
      </c>
    </row>
    <row r="14" spans="1:9">
      <c r="A14" s="2" t="s">
        <v>9</v>
      </c>
      <c r="B14" s="2" t="str">
        <f>("662671052995")</f>
        <v>662671052995</v>
      </c>
      <c r="C14" s="2">
        <v>394718</v>
      </c>
      <c r="D14" s="2" t="s">
        <v>32</v>
      </c>
      <c r="E14" s="2">
        <v>63.14</v>
      </c>
      <c r="F14" s="2">
        <v>1.9</v>
      </c>
      <c r="G14" s="2" t="str">
        <f>("10662671052992")</f>
        <v>10662671052992</v>
      </c>
      <c r="H14" s="2">
        <v>5</v>
      </c>
      <c r="I14" s="2">
        <v>90</v>
      </c>
    </row>
    <row r="15" spans="1:9">
      <c r="A15" s="2" t="s">
        <v>9</v>
      </c>
      <c r="B15" s="2" t="str">
        <f>("662671053022")</f>
        <v>662671053022</v>
      </c>
      <c r="C15" s="2">
        <v>394723</v>
      </c>
      <c r="D15" s="2" t="s">
        <v>33</v>
      </c>
      <c r="E15" s="2">
        <v>71.12</v>
      </c>
      <c r="F15" s="2">
        <v>2.319</v>
      </c>
      <c r="G15" s="2" t="str">
        <f>("10662671053029")</f>
        <v>10662671053029</v>
      </c>
      <c r="H15" s="2">
        <v>5</v>
      </c>
      <c r="I15" s="2">
        <v>90</v>
      </c>
    </row>
    <row r="16" spans="1:9">
      <c r="A16" s="2" t="s">
        <v>9</v>
      </c>
      <c r="B16" s="2" t="str">
        <f>("662671390486")</f>
        <v>662671390486</v>
      </c>
      <c r="C16" s="2" t="s">
        <v>34</v>
      </c>
      <c r="D16" s="2" t="s">
        <v>35</v>
      </c>
      <c r="E16" s="2">
        <v>378.15</v>
      </c>
      <c r="F16" s="2">
        <v>0.17899999999999999</v>
      </c>
      <c r="G16" s="2" t="str">
        <f>("10662671390483")</f>
        <v>10662671390483</v>
      </c>
      <c r="H16" s="2">
        <v>5</v>
      </c>
      <c r="I16" s="2">
        <v>120</v>
      </c>
    </row>
    <row r="17" spans="1:9">
      <c r="A17" s="2" t="s">
        <v>9</v>
      </c>
      <c r="B17" s="2" t="str">
        <f>("662671390233")</f>
        <v>662671390233</v>
      </c>
      <c r="C17" s="2" t="s">
        <v>36</v>
      </c>
      <c r="D17" s="2" t="s">
        <v>37</v>
      </c>
      <c r="E17" s="2">
        <v>37.020000000000003</v>
      </c>
      <c r="F17" s="2">
        <v>8.7999999999999995E-2</v>
      </c>
      <c r="G17" s="2" t="str">
        <f>("00662671390233")</f>
        <v>00662671390233</v>
      </c>
      <c r="H17" s="2">
        <v>1</v>
      </c>
    </row>
    <row r="18" spans="1:9">
      <c r="A18" s="2" t="s">
        <v>9</v>
      </c>
      <c r="B18" s="2" t="str">
        <f>("662671055514")</f>
        <v>662671055514</v>
      </c>
      <c r="C18" s="2" t="s">
        <v>38</v>
      </c>
      <c r="D18" s="2" t="s">
        <v>39</v>
      </c>
      <c r="E18" s="2">
        <v>22.34</v>
      </c>
      <c r="F18" s="2">
        <v>0.32200000000000001</v>
      </c>
      <c r="G18" s="2" t="str">
        <f>("10662671055511")</f>
        <v>10662671055511</v>
      </c>
      <c r="H18" s="2">
        <v>1</v>
      </c>
    </row>
    <row r="19" spans="1:9">
      <c r="A19" s="2" t="s">
        <v>9</v>
      </c>
      <c r="B19" s="2" t="str">
        <f>("662671055132")</f>
        <v>662671055132</v>
      </c>
      <c r="C19" s="2" t="s">
        <v>40</v>
      </c>
      <c r="D19" s="2" t="s">
        <v>41</v>
      </c>
      <c r="E19" s="2">
        <v>984.86</v>
      </c>
      <c r="F19" s="2">
        <v>9.9339999999999993</v>
      </c>
      <c r="G19" s="2" t="str">
        <f>("10662671055139")</f>
        <v>10662671055139</v>
      </c>
      <c r="H19" s="2">
        <v>1</v>
      </c>
      <c r="I19" s="2">
        <v>12</v>
      </c>
    </row>
    <row r="20" spans="1:9">
      <c r="A20" s="2" t="s">
        <v>9</v>
      </c>
      <c r="B20" s="2" t="str">
        <f>("662671390363")</f>
        <v>662671390363</v>
      </c>
      <c r="C20" s="2" t="s">
        <v>42</v>
      </c>
      <c r="D20" s="2" t="s">
        <v>43</v>
      </c>
      <c r="E20" s="2">
        <v>57.58</v>
      </c>
      <c r="F20" s="2">
        <v>4.4999999999999998E-2</v>
      </c>
      <c r="G20" s="2" t="str">
        <f>("10662671390360")</f>
        <v>10662671390360</v>
      </c>
      <c r="H20" s="2">
        <v>1</v>
      </c>
    </row>
    <row r="21" spans="1:9">
      <c r="A21" s="2" t="s">
        <v>9</v>
      </c>
      <c r="B21" s="2" t="str">
        <f>("662671379054")</f>
        <v>662671379054</v>
      </c>
      <c r="C21" s="2" t="s">
        <v>44</v>
      </c>
      <c r="D21" s="2" t="s">
        <v>45</v>
      </c>
      <c r="E21" s="2">
        <v>8.2200000000000006</v>
      </c>
      <c r="F21" s="2">
        <v>3.7999999999999999E-2</v>
      </c>
      <c r="G21" s="2" t="str">
        <f>("10662671379051")</f>
        <v>10662671379051</v>
      </c>
      <c r="H21" s="2">
        <v>22</v>
      </c>
    </row>
    <row r="22" spans="1:9">
      <c r="A22" s="2" t="s">
        <v>9</v>
      </c>
      <c r="B22" s="2" t="str">
        <f>("662671390356")</f>
        <v>662671390356</v>
      </c>
      <c r="C22" s="2" t="s">
        <v>46</v>
      </c>
      <c r="D22" s="2" t="s">
        <v>47</v>
      </c>
      <c r="E22" s="2">
        <v>658.8</v>
      </c>
      <c r="F22" s="2">
        <v>3.6520000000000001</v>
      </c>
      <c r="G22" s="2" t="str">
        <f>("10662671390353")</f>
        <v>10662671390353</v>
      </c>
      <c r="H22" s="2">
        <v>1</v>
      </c>
      <c r="I22" s="2">
        <v>24</v>
      </c>
    </row>
    <row r="23" spans="1:9">
      <c r="A23" s="2" t="s">
        <v>9</v>
      </c>
      <c r="B23" s="2" t="str">
        <f>("662671055163")</f>
        <v>662671055163</v>
      </c>
      <c r="C23" s="2" t="s">
        <v>48</v>
      </c>
      <c r="D23" s="2" t="s">
        <v>49</v>
      </c>
      <c r="E23" s="2">
        <v>880.62</v>
      </c>
      <c r="F23" s="2">
        <v>9.9309999999999992</v>
      </c>
      <c r="G23" s="2" t="str">
        <f>("10662671055160")</f>
        <v>10662671055160</v>
      </c>
      <c r="H23" s="2">
        <v>1</v>
      </c>
      <c r="I23" s="2">
        <v>12</v>
      </c>
    </row>
    <row r="24" spans="1:9">
      <c r="A24" s="2" t="s">
        <v>9</v>
      </c>
      <c r="B24" s="2" t="str">
        <f>("662671055521")</f>
        <v>662671055521</v>
      </c>
      <c r="C24" s="2" t="s">
        <v>50</v>
      </c>
      <c r="D24" s="2" t="s">
        <v>51</v>
      </c>
      <c r="E24" s="2">
        <v>22.34</v>
      </c>
      <c r="F24" s="2">
        <v>0.28100000000000003</v>
      </c>
      <c r="G24" s="2" t="str">
        <f>("10662671055528")</f>
        <v>10662671055528</v>
      </c>
      <c r="H24" s="2">
        <v>1</v>
      </c>
    </row>
    <row r="25" spans="1:9">
      <c r="A25" s="2" t="s">
        <v>9</v>
      </c>
      <c r="B25" s="2" t="str">
        <f>("662671390158")</f>
        <v>662671390158</v>
      </c>
      <c r="C25" s="2" t="s">
        <v>52</v>
      </c>
      <c r="D25" s="2" t="s">
        <v>53</v>
      </c>
      <c r="E25" s="2">
        <v>1198.99</v>
      </c>
      <c r="F25" s="2">
        <v>9.6560000000000006</v>
      </c>
      <c r="G25" s="2" t="str">
        <f>("10662671390155")</f>
        <v>10662671390155</v>
      </c>
      <c r="H25" s="2">
        <v>1</v>
      </c>
      <c r="I25" s="2">
        <v>12</v>
      </c>
    </row>
    <row r="26" spans="1:9">
      <c r="A26" s="2" t="s">
        <v>9</v>
      </c>
      <c r="B26" s="2" t="str">
        <f>("662671055538")</f>
        <v>662671055538</v>
      </c>
      <c r="C26" s="2" t="s">
        <v>54</v>
      </c>
      <c r="D26" s="2" t="s">
        <v>55</v>
      </c>
      <c r="E26" s="2">
        <v>22.86</v>
      </c>
      <c r="F26" s="2">
        <v>0.17199999999999999</v>
      </c>
      <c r="G26" s="2" t="str">
        <f>("10662671055535")</f>
        <v>10662671055535</v>
      </c>
      <c r="H26" s="2">
        <v>50</v>
      </c>
    </row>
    <row r="27" spans="1:9">
      <c r="A27" s="2" t="s">
        <v>9</v>
      </c>
      <c r="B27" s="2" t="str">
        <f>("662671055606")</f>
        <v>662671055606</v>
      </c>
      <c r="C27" s="2" t="s">
        <v>56</v>
      </c>
      <c r="D27" s="2" t="s">
        <v>57</v>
      </c>
      <c r="E27" s="2">
        <v>676.62</v>
      </c>
      <c r="F27" s="2">
        <v>10.581</v>
      </c>
      <c r="G27" s="2" t="str">
        <f>("10662671055603")</f>
        <v>10662671055603</v>
      </c>
      <c r="H27" s="2">
        <v>1</v>
      </c>
      <c r="I27" s="2">
        <v>12</v>
      </c>
    </row>
    <row r="28" spans="1:9">
      <c r="A28" s="2" t="s">
        <v>9</v>
      </c>
      <c r="B28" s="2" t="str">
        <f>("662671055613")</f>
        <v>662671055613</v>
      </c>
      <c r="C28" s="2" t="s">
        <v>58</v>
      </c>
      <c r="D28" s="2" t="s">
        <v>59</v>
      </c>
      <c r="E28" s="2">
        <v>271.27</v>
      </c>
      <c r="F28" s="2">
        <v>2.9</v>
      </c>
      <c r="G28" s="2" t="str">
        <f>("10662671055610")</f>
        <v>10662671055610</v>
      </c>
      <c r="H28" s="2">
        <v>1</v>
      </c>
      <c r="I28" s="2">
        <v>54</v>
      </c>
    </row>
    <row r="29" spans="1:9">
      <c r="A29" s="2" t="s">
        <v>9</v>
      </c>
      <c r="B29" s="2" t="str">
        <f>("662671055774")</f>
        <v>662671055774</v>
      </c>
      <c r="C29" s="2" t="s">
        <v>60</v>
      </c>
      <c r="D29" s="2" t="s">
        <v>61</v>
      </c>
      <c r="E29" s="2">
        <v>868.46</v>
      </c>
      <c r="F29" s="2">
        <v>8.0239999999999991</v>
      </c>
      <c r="G29" s="2" t="str">
        <f>("10662671055771")</f>
        <v>10662671055771</v>
      </c>
      <c r="H29" s="2">
        <v>1</v>
      </c>
      <c r="I29" s="2">
        <v>12</v>
      </c>
    </row>
    <row r="30" spans="1:9">
      <c r="A30" s="2" t="s">
        <v>9</v>
      </c>
      <c r="B30" s="2" t="str">
        <f>("662671021816")</f>
        <v>662671021816</v>
      </c>
      <c r="C30" s="2" t="s">
        <v>62</v>
      </c>
      <c r="D30" s="2" t="s">
        <v>63</v>
      </c>
      <c r="E30" s="2">
        <v>32.340000000000003</v>
      </c>
      <c r="F30" s="2">
        <v>0.79600000000000004</v>
      </c>
      <c r="G30" s="2" t="str">
        <f>("10662671021813")</f>
        <v>10662671021813</v>
      </c>
      <c r="H30" s="2">
        <v>1</v>
      </c>
    </row>
    <row r="31" spans="1:9">
      <c r="A31" s="2" t="s">
        <v>9</v>
      </c>
      <c r="B31" s="2" t="str">
        <f>("662671390615")</f>
        <v>662671390615</v>
      </c>
      <c r="C31" s="2" t="s">
        <v>64</v>
      </c>
      <c r="D31" s="2" t="s">
        <v>65</v>
      </c>
      <c r="E31" s="2">
        <v>998.09</v>
      </c>
      <c r="F31" s="2">
        <v>9.6890000000000001</v>
      </c>
      <c r="G31" s="2" t="str">
        <f>("10662671390612")</f>
        <v>10662671390612</v>
      </c>
      <c r="H31" s="2">
        <v>1</v>
      </c>
      <c r="I31" s="2">
        <v>12</v>
      </c>
    </row>
    <row r="32" spans="1:9">
      <c r="A32" s="2" t="s">
        <v>9</v>
      </c>
      <c r="B32" s="2" t="str">
        <f>("662671390530")</f>
        <v>662671390530</v>
      </c>
      <c r="C32" s="2" t="s">
        <v>66</v>
      </c>
      <c r="D32" s="2" t="s">
        <v>67</v>
      </c>
      <c r="E32" s="2">
        <v>27.14</v>
      </c>
      <c r="F32" s="2">
        <v>0.31</v>
      </c>
      <c r="G32" s="2" t="str">
        <f>("10662671390537")</f>
        <v>10662671390537</v>
      </c>
      <c r="H32" s="2">
        <v>15</v>
      </c>
      <c r="I32" s="2">
        <v>1080</v>
      </c>
    </row>
    <row r="33" spans="1:9">
      <c r="A33" s="2" t="s">
        <v>9</v>
      </c>
      <c r="B33" s="2" t="str">
        <f>("662671390547")</f>
        <v>662671390547</v>
      </c>
      <c r="C33" s="2" t="s">
        <v>68</v>
      </c>
      <c r="D33" s="2" t="s">
        <v>69</v>
      </c>
      <c r="E33" s="2">
        <v>35.700000000000003</v>
      </c>
      <c r="F33" s="2">
        <v>0.58899999999999997</v>
      </c>
      <c r="G33" s="2" t="str">
        <f>("10662671390544")</f>
        <v>10662671390544</v>
      </c>
      <c r="H33" s="2">
        <v>10</v>
      </c>
      <c r="I33" s="2">
        <v>480</v>
      </c>
    </row>
    <row r="34" spans="1:9">
      <c r="A34" s="2" t="s">
        <v>9</v>
      </c>
      <c r="B34" s="2" t="str">
        <f>("662671022134")</f>
        <v>662671022134</v>
      </c>
      <c r="C34" s="2" t="s">
        <v>70</v>
      </c>
      <c r="D34" s="2" t="s">
        <v>71</v>
      </c>
      <c r="E34" s="2">
        <v>30.78</v>
      </c>
      <c r="F34" s="2">
        <v>0.34799999999999998</v>
      </c>
      <c r="G34" s="2" t="str">
        <f>("10662671022131")</f>
        <v>10662671022131</v>
      </c>
      <c r="H34" s="2">
        <v>1</v>
      </c>
    </row>
    <row r="35" spans="1:9">
      <c r="A35" s="2" t="s">
        <v>9</v>
      </c>
      <c r="B35" s="2" t="str">
        <f>("662671390974")</f>
        <v>662671390974</v>
      </c>
      <c r="C35" s="2" t="s">
        <v>72</v>
      </c>
      <c r="D35" s="2" t="s">
        <v>73</v>
      </c>
      <c r="E35" s="2">
        <v>1898.23</v>
      </c>
      <c r="F35" s="2">
        <v>17.39</v>
      </c>
      <c r="G35" s="2" t="str">
        <f>("30662671390975")</f>
        <v>30662671390975</v>
      </c>
      <c r="H35" s="2">
        <v>1</v>
      </c>
      <c r="I35" s="2">
        <v>8</v>
      </c>
    </row>
    <row r="36" spans="1:9">
      <c r="A36" s="2" t="s">
        <v>9</v>
      </c>
      <c r="B36" s="2" t="str">
        <f>("662671068538")</f>
        <v>662671068538</v>
      </c>
      <c r="C36" s="2" t="s">
        <v>74</v>
      </c>
      <c r="D36" s="2" t="s">
        <v>75</v>
      </c>
      <c r="E36" s="2">
        <v>113.58</v>
      </c>
      <c r="F36" s="2">
        <v>2.137</v>
      </c>
      <c r="G36" s="2" t="str">
        <f>("00662671068538")</f>
        <v>00662671068538</v>
      </c>
      <c r="H36" s="2">
        <v>1</v>
      </c>
      <c r="I36" s="2">
        <v>72</v>
      </c>
    </row>
    <row r="37" spans="1:9">
      <c r="A37" s="2" t="s">
        <v>9</v>
      </c>
      <c r="B37" s="2" t="str">
        <f>("662671068552")</f>
        <v>662671068552</v>
      </c>
      <c r="C37" s="2" t="s">
        <v>76</v>
      </c>
      <c r="D37" s="2" t="s">
        <v>77</v>
      </c>
      <c r="E37" s="2">
        <v>113.58</v>
      </c>
      <c r="F37" s="2">
        <v>2.2549999999999999</v>
      </c>
      <c r="G37" s="2" t="str">
        <f>("10662671068559")</f>
        <v>10662671068559</v>
      </c>
      <c r="H37" s="2">
        <v>1</v>
      </c>
      <c r="I37" s="2">
        <v>72</v>
      </c>
    </row>
    <row r="38" spans="1:9">
      <c r="A38" s="2" t="s">
        <v>9</v>
      </c>
      <c r="B38" s="2" t="str">
        <f>("662671069801")</f>
        <v>662671069801</v>
      </c>
      <c r="C38" s="2" t="s">
        <v>78</v>
      </c>
      <c r="D38" s="2" t="s">
        <v>79</v>
      </c>
      <c r="E38" s="2">
        <v>50.46</v>
      </c>
      <c r="F38" s="2">
        <v>8.6999999999999994E-2</v>
      </c>
      <c r="G38" s="2" t="str">
        <f>("00662671069801")</f>
        <v>00662671069801</v>
      </c>
      <c r="H38" s="2">
        <v>1</v>
      </c>
    </row>
    <row r="39" spans="1:9">
      <c r="A39" s="2" t="s">
        <v>9</v>
      </c>
      <c r="B39" s="2" t="str">
        <f>("662671070326")</f>
        <v>662671070326</v>
      </c>
      <c r="C39" s="2" t="s">
        <v>80</v>
      </c>
      <c r="D39" s="2" t="s">
        <v>81</v>
      </c>
      <c r="E39" s="2">
        <v>1386.8</v>
      </c>
      <c r="F39" s="2">
        <v>16.154</v>
      </c>
      <c r="G39" s="2" t="str">
        <f>("10662671070323")</f>
        <v>10662671070323</v>
      </c>
      <c r="H39" s="2">
        <v>1</v>
      </c>
      <c r="I39" s="2">
        <v>6</v>
      </c>
    </row>
    <row r="40" spans="1:9">
      <c r="A40" s="2" t="s">
        <v>9</v>
      </c>
      <c r="B40" s="2" t="str">
        <f>("662671070333")</f>
        <v>662671070333</v>
      </c>
      <c r="C40" s="2" t="s">
        <v>82</v>
      </c>
      <c r="D40" s="2" t="s">
        <v>83</v>
      </c>
      <c r="E40" s="2">
        <v>1424.44</v>
      </c>
      <c r="F40" s="2">
        <v>17.135999999999999</v>
      </c>
      <c r="G40" s="2" t="str">
        <f>("10662671070330")</f>
        <v>10662671070330</v>
      </c>
      <c r="H40" s="2">
        <v>1</v>
      </c>
      <c r="I40" s="2">
        <v>6</v>
      </c>
    </row>
    <row r="41" spans="1:9">
      <c r="A41" s="2" t="s">
        <v>9</v>
      </c>
      <c r="B41" s="2" t="str">
        <f>("662671390400")</f>
        <v>662671390400</v>
      </c>
      <c r="C41" s="2" t="s">
        <v>84</v>
      </c>
      <c r="D41" s="2" t="s">
        <v>85</v>
      </c>
      <c r="E41" s="2">
        <v>65.58</v>
      </c>
      <c r="F41" s="2">
        <v>0.60399999999999998</v>
      </c>
      <c r="G41" s="2" t="str">
        <f>("10662671390407")</f>
        <v>10662671390407</v>
      </c>
      <c r="H41" s="2">
        <v>4</v>
      </c>
      <c r="I41" s="2">
        <v>320</v>
      </c>
    </row>
    <row r="42" spans="1:9">
      <c r="A42" s="2" t="s">
        <v>9</v>
      </c>
      <c r="B42" s="2" t="str">
        <f>("662671390509")</f>
        <v>662671390509</v>
      </c>
      <c r="C42" s="2" t="s">
        <v>86</v>
      </c>
      <c r="D42" s="2" t="s">
        <v>87</v>
      </c>
      <c r="E42" s="2">
        <v>47.71</v>
      </c>
      <c r="F42" s="2">
        <v>0.16</v>
      </c>
      <c r="G42" s="2" t="str">
        <f>("10662671390506")</f>
        <v>10662671390506</v>
      </c>
      <c r="H42" s="2">
        <v>10</v>
      </c>
      <c r="I42" s="2">
        <v>720</v>
      </c>
    </row>
    <row r="43" spans="1:9">
      <c r="A43" s="2" t="s">
        <v>9</v>
      </c>
      <c r="B43" s="2" t="str">
        <f>("662671390493")</f>
        <v>662671390493</v>
      </c>
      <c r="C43" s="2" t="s">
        <v>88</v>
      </c>
      <c r="D43" s="2" t="s">
        <v>89</v>
      </c>
      <c r="E43" s="2">
        <v>65.58</v>
      </c>
      <c r="F43" s="2">
        <v>0.80900000000000005</v>
      </c>
      <c r="G43" s="2" t="str">
        <f>("10662671390490")</f>
        <v>10662671390490</v>
      </c>
      <c r="H43" s="2">
        <v>4</v>
      </c>
      <c r="I43" s="2">
        <v>320</v>
      </c>
    </row>
    <row r="44" spans="1:9">
      <c r="A44" s="2" t="s">
        <v>9</v>
      </c>
      <c r="B44" s="2" t="str">
        <f>("662671390516")</f>
        <v>662671390516</v>
      </c>
      <c r="C44" s="2" t="s">
        <v>90</v>
      </c>
      <c r="D44" s="2" t="s">
        <v>91</v>
      </c>
      <c r="E44" s="2">
        <v>47.71</v>
      </c>
      <c r="F44" s="2">
        <v>0.19500000000000001</v>
      </c>
      <c r="G44" s="2" t="str">
        <f>("10662671390513")</f>
        <v>10662671390513</v>
      </c>
      <c r="H44" s="2">
        <v>10</v>
      </c>
      <c r="I44" s="2">
        <v>720</v>
      </c>
    </row>
    <row r="45" spans="1:9">
      <c r="A45" s="2" t="s">
        <v>9</v>
      </c>
      <c r="B45" s="2" t="str">
        <f>("662671070463")</f>
        <v>662671070463</v>
      </c>
      <c r="C45" s="2" t="s">
        <v>92</v>
      </c>
      <c r="D45" s="2" t="s">
        <v>93</v>
      </c>
      <c r="E45" s="2">
        <v>925.3</v>
      </c>
      <c r="F45" s="2">
        <v>4.9340000000000002</v>
      </c>
      <c r="G45" s="2" t="str">
        <f>("10662671070460")</f>
        <v>10662671070460</v>
      </c>
      <c r="H45" s="2">
        <v>1</v>
      </c>
      <c r="I45" s="2">
        <v>10</v>
      </c>
    </row>
    <row r="46" spans="1:9">
      <c r="A46" s="2" t="s">
        <v>9</v>
      </c>
      <c r="B46" s="2" t="str">
        <f>("662671070791")</f>
        <v>662671070791</v>
      </c>
      <c r="C46" s="2" t="s">
        <v>94</v>
      </c>
      <c r="D46" s="2" t="s">
        <v>95</v>
      </c>
      <c r="E46" s="2">
        <v>411.89</v>
      </c>
      <c r="F46" s="2">
        <v>5.2729999999999997</v>
      </c>
      <c r="G46" s="2" t="str">
        <f>("10662671070798")</f>
        <v>10662671070798</v>
      </c>
      <c r="H46" s="2">
        <v>2</v>
      </c>
      <c r="I46" s="2">
        <v>20</v>
      </c>
    </row>
    <row r="47" spans="1:9">
      <c r="A47" s="2" t="s">
        <v>9</v>
      </c>
      <c r="B47" s="2" t="str">
        <f>("662671071279")</f>
        <v>662671071279</v>
      </c>
      <c r="C47" s="2" t="s">
        <v>96</v>
      </c>
      <c r="D47" s="2" t="s">
        <v>97</v>
      </c>
      <c r="E47" s="2">
        <v>65.8</v>
      </c>
      <c r="F47" s="2">
        <v>0.45800000000000002</v>
      </c>
      <c r="G47" s="2" t="str">
        <f>("10662671071276")</f>
        <v>10662671071276</v>
      </c>
      <c r="H47" s="2">
        <v>1</v>
      </c>
      <c r="I47" s="2">
        <v>343</v>
      </c>
    </row>
    <row r="48" spans="1:9">
      <c r="A48" s="2" t="s">
        <v>9</v>
      </c>
      <c r="B48" s="2" t="str">
        <f>("662671071361")</f>
        <v>662671071361</v>
      </c>
      <c r="C48" s="2" t="s">
        <v>98</v>
      </c>
      <c r="D48" s="2" t="s">
        <v>99</v>
      </c>
      <c r="E48" s="2">
        <v>65.8</v>
      </c>
      <c r="F48" s="2">
        <v>0.20599999999999999</v>
      </c>
      <c r="G48" s="2" t="str">
        <f>("10662671071368")</f>
        <v>10662671071368</v>
      </c>
      <c r="H48" s="2">
        <v>1</v>
      </c>
      <c r="I48" s="2">
        <v>343</v>
      </c>
    </row>
    <row r="49" spans="1:9">
      <c r="A49" s="2" t="s">
        <v>9</v>
      </c>
      <c r="B49" s="2" t="str">
        <f>("662671071286")</f>
        <v>662671071286</v>
      </c>
      <c r="C49" s="2" t="s">
        <v>100</v>
      </c>
      <c r="D49" s="2" t="s">
        <v>101</v>
      </c>
      <c r="E49" s="2">
        <v>65.8</v>
      </c>
      <c r="F49" s="2">
        <v>0.45900000000000002</v>
      </c>
      <c r="G49" s="2" t="str">
        <f>("10662671071283")</f>
        <v>10662671071283</v>
      </c>
      <c r="H49" s="2">
        <v>1</v>
      </c>
      <c r="I49" s="2">
        <v>343</v>
      </c>
    </row>
    <row r="50" spans="1:9">
      <c r="A50" s="2" t="s">
        <v>9</v>
      </c>
      <c r="B50" s="2" t="str">
        <f>("662671071354")</f>
        <v>662671071354</v>
      </c>
      <c r="C50" s="2" t="s">
        <v>102</v>
      </c>
      <c r="D50" s="2" t="s">
        <v>103</v>
      </c>
      <c r="E50" s="2">
        <v>65.8</v>
      </c>
      <c r="F50" s="2">
        <v>0.20899999999999999</v>
      </c>
      <c r="G50" s="2" t="str">
        <f>("10662671071351")</f>
        <v>10662671071351</v>
      </c>
      <c r="H50" s="2">
        <v>1</v>
      </c>
      <c r="I50" s="2">
        <v>343</v>
      </c>
    </row>
    <row r="51" spans="1:9">
      <c r="A51" s="2" t="s">
        <v>9</v>
      </c>
      <c r="B51" s="2" t="str">
        <f>("662671071293")</f>
        <v>662671071293</v>
      </c>
      <c r="C51" s="2" t="s">
        <v>104</v>
      </c>
      <c r="D51" s="2" t="s">
        <v>105</v>
      </c>
      <c r="E51" s="2">
        <v>65.8</v>
      </c>
      <c r="F51" s="2">
        <v>0.45200000000000001</v>
      </c>
      <c r="G51" s="2" t="str">
        <f>("10662671071290")</f>
        <v>10662671071290</v>
      </c>
      <c r="H51" s="2">
        <v>1</v>
      </c>
      <c r="I51" s="2">
        <v>343</v>
      </c>
    </row>
    <row r="52" spans="1:9">
      <c r="A52" s="2" t="s">
        <v>9</v>
      </c>
      <c r="B52" s="2" t="str">
        <f>("662671071408")</f>
        <v>662671071408</v>
      </c>
      <c r="C52" s="2" t="s">
        <v>106</v>
      </c>
      <c r="D52" s="2" t="s">
        <v>107</v>
      </c>
      <c r="E52" s="2">
        <v>65.8</v>
      </c>
      <c r="F52" s="2">
        <v>0.20399999999999999</v>
      </c>
      <c r="G52" s="2" t="str">
        <f>("10662671071405")</f>
        <v>10662671071405</v>
      </c>
      <c r="H52" s="2">
        <v>1</v>
      </c>
      <c r="I52" s="2">
        <v>343</v>
      </c>
    </row>
    <row r="53" spans="1:9">
      <c r="A53" s="2" t="s">
        <v>9</v>
      </c>
      <c r="B53" s="2" t="str">
        <f>("662671071309")</f>
        <v>662671071309</v>
      </c>
      <c r="C53" s="2" t="s">
        <v>108</v>
      </c>
      <c r="D53" s="2" t="s">
        <v>109</v>
      </c>
      <c r="E53" s="2">
        <v>65.8</v>
      </c>
      <c r="F53" s="2">
        <v>0.45600000000000002</v>
      </c>
      <c r="G53" s="2" t="str">
        <f>("10662671071306")</f>
        <v>10662671071306</v>
      </c>
      <c r="H53" s="2">
        <v>1</v>
      </c>
      <c r="I53" s="2">
        <v>343</v>
      </c>
    </row>
    <row r="54" spans="1:9">
      <c r="A54" s="2" t="s">
        <v>9</v>
      </c>
      <c r="B54" s="2" t="str">
        <f>("662671071415")</f>
        <v>662671071415</v>
      </c>
      <c r="C54" s="2" t="s">
        <v>110</v>
      </c>
      <c r="D54" s="2" t="s">
        <v>111</v>
      </c>
      <c r="E54" s="2">
        <v>65.8</v>
      </c>
      <c r="F54" s="2">
        <v>0.20399999999999999</v>
      </c>
      <c r="G54" s="2" t="str">
        <f>("10662671071412")</f>
        <v>10662671071412</v>
      </c>
      <c r="H54" s="2">
        <v>1</v>
      </c>
      <c r="I54" s="2">
        <v>343</v>
      </c>
    </row>
    <row r="55" spans="1:9">
      <c r="A55" s="2" t="s">
        <v>9</v>
      </c>
      <c r="B55" s="2" t="str">
        <f>("662671071316")</f>
        <v>662671071316</v>
      </c>
      <c r="C55" s="2" t="s">
        <v>112</v>
      </c>
      <c r="D55" s="2" t="s">
        <v>113</v>
      </c>
      <c r="E55" s="2">
        <v>65.8</v>
      </c>
      <c r="F55" s="2">
        <v>0.45900000000000002</v>
      </c>
      <c r="G55" s="2" t="str">
        <f>("10662671071313")</f>
        <v>10662671071313</v>
      </c>
      <c r="H55" s="2">
        <v>1</v>
      </c>
      <c r="I55" s="2">
        <v>343</v>
      </c>
    </row>
    <row r="56" spans="1:9">
      <c r="A56" s="2" t="s">
        <v>9</v>
      </c>
      <c r="B56" s="2" t="str">
        <f>("662671071422")</f>
        <v>662671071422</v>
      </c>
      <c r="C56" s="2" t="s">
        <v>114</v>
      </c>
      <c r="D56" s="2" t="s">
        <v>115</v>
      </c>
      <c r="E56" s="2">
        <v>65.8</v>
      </c>
      <c r="F56" s="2">
        <v>0.20499999999999999</v>
      </c>
      <c r="G56" s="2" t="str">
        <f>("10662671071429")</f>
        <v>10662671071429</v>
      </c>
      <c r="H56" s="2">
        <v>1</v>
      </c>
      <c r="I56" s="2">
        <v>343</v>
      </c>
    </row>
    <row r="57" spans="1:9">
      <c r="A57" s="2" t="s">
        <v>9</v>
      </c>
      <c r="B57" s="2" t="str">
        <f>("662671071323")</f>
        <v>662671071323</v>
      </c>
      <c r="C57" s="2" t="s">
        <v>116</v>
      </c>
      <c r="D57" s="2" t="s">
        <v>117</v>
      </c>
      <c r="E57" s="2">
        <v>65.8</v>
      </c>
      <c r="F57" s="2">
        <v>1.1879999999999999</v>
      </c>
      <c r="G57" s="2" t="str">
        <f>("10662671071320")</f>
        <v>10662671071320</v>
      </c>
      <c r="H57" s="2">
        <v>1</v>
      </c>
      <c r="I57" s="2">
        <v>125</v>
      </c>
    </row>
    <row r="58" spans="1:9">
      <c r="A58" s="2" t="s">
        <v>9</v>
      </c>
      <c r="B58" s="2" t="str">
        <f>("662671071330")</f>
        <v>662671071330</v>
      </c>
      <c r="C58" s="2" t="s">
        <v>118</v>
      </c>
      <c r="D58" s="2" t="s">
        <v>119</v>
      </c>
      <c r="E58" s="2">
        <v>65.8</v>
      </c>
      <c r="F58" s="2">
        <v>1.1819999999999999</v>
      </c>
      <c r="G58" s="2" t="str">
        <f>("10662671071337")</f>
        <v>10662671071337</v>
      </c>
      <c r="H58" s="2">
        <v>1</v>
      </c>
      <c r="I58" s="2">
        <v>125</v>
      </c>
    </row>
    <row r="59" spans="1:9">
      <c r="A59" s="2" t="s">
        <v>9</v>
      </c>
      <c r="B59" s="2" t="str">
        <f>("662671071347")</f>
        <v>662671071347</v>
      </c>
      <c r="C59" s="2" t="s">
        <v>120</v>
      </c>
      <c r="D59" s="2" t="s">
        <v>121</v>
      </c>
      <c r="E59" s="2">
        <v>65.8</v>
      </c>
      <c r="F59" s="2">
        <v>1.1779999999999999</v>
      </c>
      <c r="G59" s="2" t="str">
        <f>("10662671071344")</f>
        <v>10662671071344</v>
      </c>
      <c r="H59" s="2">
        <v>1</v>
      </c>
      <c r="I59" s="2">
        <v>125</v>
      </c>
    </row>
    <row r="60" spans="1:9">
      <c r="A60" s="2" t="s">
        <v>9</v>
      </c>
      <c r="B60" s="2" t="str">
        <f>("662671074751")</f>
        <v>662671074751</v>
      </c>
      <c r="C60" s="2" t="s">
        <v>122</v>
      </c>
      <c r="D60" s="2" t="s">
        <v>123</v>
      </c>
      <c r="E60" s="2">
        <v>1785.71</v>
      </c>
      <c r="F60" s="2">
        <v>20.815000000000001</v>
      </c>
      <c r="G60" s="2" t="str">
        <f>("00662671074751")</f>
        <v>00662671074751</v>
      </c>
      <c r="H60" s="2">
        <v>1</v>
      </c>
      <c r="I60" s="2">
        <v>6</v>
      </c>
    </row>
    <row r="61" spans="1:9">
      <c r="A61" s="2" t="s">
        <v>9</v>
      </c>
      <c r="B61" s="2" t="str">
        <f>("662671390318")</f>
        <v>662671390318</v>
      </c>
      <c r="C61" s="2" t="s">
        <v>124</v>
      </c>
      <c r="D61" s="2" t="s">
        <v>125</v>
      </c>
      <c r="E61" s="2">
        <v>468.88</v>
      </c>
      <c r="F61" s="2">
        <v>5.2679999999999998</v>
      </c>
      <c r="G61" s="2" t="str">
        <f>("00662671390318")</f>
        <v>00662671390318</v>
      </c>
      <c r="H61" s="2">
        <v>1</v>
      </c>
    </row>
    <row r="62" spans="1:9">
      <c r="A62" s="2" t="s">
        <v>9</v>
      </c>
      <c r="B62" s="2" t="str">
        <f>("662671390257")</f>
        <v>662671390257</v>
      </c>
      <c r="C62" s="2" t="s">
        <v>126</v>
      </c>
      <c r="D62" s="2" t="s">
        <v>127</v>
      </c>
      <c r="E62" s="2">
        <v>45.23</v>
      </c>
      <c r="F62" s="2">
        <v>0.08</v>
      </c>
      <c r="G62" s="2" t="str">
        <f>("00662671390257")</f>
        <v>00662671390257</v>
      </c>
      <c r="H62" s="2">
        <v>1</v>
      </c>
    </row>
    <row r="63" spans="1:9">
      <c r="A63" s="2" t="s">
        <v>9</v>
      </c>
      <c r="B63" s="2" t="str">
        <f>("662671390714")</f>
        <v>662671390714</v>
      </c>
      <c r="C63" s="2" t="s">
        <v>128</v>
      </c>
      <c r="D63" s="2" t="s">
        <v>129</v>
      </c>
      <c r="E63" s="2">
        <v>57.58</v>
      </c>
      <c r="F63" s="2">
        <v>4.9000000000000002E-2</v>
      </c>
      <c r="G63" s="2" t="str">
        <f>("10662671390711")</f>
        <v>10662671390711</v>
      </c>
      <c r="H63" s="2">
        <v>1</v>
      </c>
    </row>
    <row r="64" spans="1:9">
      <c r="A64" s="2" t="s">
        <v>9</v>
      </c>
      <c r="B64" s="2" t="str">
        <f>("662671390325")</f>
        <v>662671390325</v>
      </c>
      <c r="C64" s="2" t="s">
        <v>130</v>
      </c>
      <c r="D64" s="2" t="s">
        <v>131</v>
      </c>
      <c r="E64" s="2">
        <v>987.52</v>
      </c>
      <c r="F64" s="2">
        <v>5.1420000000000003</v>
      </c>
      <c r="G64" s="2" t="str">
        <f>("10662671390322")</f>
        <v>10662671390322</v>
      </c>
      <c r="H64" s="2">
        <v>1</v>
      </c>
      <c r="I64" s="2">
        <v>24</v>
      </c>
    </row>
    <row r="65" spans="1:9">
      <c r="A65" s="2" t="s">
        <v>9</v>
      </c>
      <c r="B65" s="2" t="str">
        <f>("662671390103")</f>
        <v>662671390103</v>
      </c>
      <c r="C65" s="2" t="s">
        <v>132</v>
      </c>
      <c r="D65" s="2" t="s">
        <v>133</v>
      </c>
      <c r="E65" s="2">
        <v>2599.11</v>
      </c>
      <c r="F65" s="2">
        <v>21.67</v>
      </c>
      <c r="G65" s="2" t="str">
        <f>("10662671390100")</f>
        <v>10662671390100</v>
      </c>
      <c r="H65" s="2">
        <v>1</v>
      </c>
      <c r="I65" s="2">
        <v>6</v>
      </c>
    </row>
    <row r="66" spans="1:9">
      <c r="A66" s="2" t="s">
        <v>9</v>
      </c>
      <c r="B66" s="2" t="str">
        <f>("662671022677")</f>
        <v>662671022677</v>
      </c>
      <c r="C66" s="2" t="s">
        <v>134</v>
      </c>
      <c r="D66" s="2" t="s">
        <v>135</v>
      </c>
      <c r="E66" s="2">
        <v>172.29</v>
      </c>
      <c r="F66" s="2">
        <v>0.88700000000000001</v>
      </c>
      <c r="G66" s="2" t="str">
        <f>("10662671022674")</f>
        <v>10662671022674</v>
      </c>
      <c r="H66" s="2">
        <v>1</v>
      </c>
    </row>
    <row r="67" spans="1:9">
      <c r="A67" s="2" t="s">
        <v>9</v>
      </c>
      <c r="B67" s="2" t="str">
        <f>("662671390127")</f>
        <v>662671390127</v>
      </c>
      <c r="C67" s="2" t="s">
        <v>136</v>
      </c>
      <c r="D67" s="2" t="s">
        <v>137</v>
      </c>
      <c r="E67" s="2">
        <v>2665.92</v>
      </c>
      <c r="F67" s="2">
        <v>22.744</v>
      </c>
      <c r="G67" s="2" t="str">
        <f>("10662671390124")</f>
        <v>10662671390124</v>
      </c>
      <c r="H67" s="2">
        <v>1</v>
      </c>
      <c r="I67" s="2">
        <v>6</v>
      </c>
    </row>
    <row r="68" spans="1:9">
      <c r="A68" s="2" t="s">
        <v>9</v>
      </c>
      <c r="B68" s="2" t="str">
        <f>("662671390110")</f>
        <v>662671390110</v>
      </c>
      <c r="C68" s="2" t="s">
        <v>138</v>
      </c>
      <c r="D68" s="2" t="s">
        <v>139</v>
      </c>
      <c r="E68" s="2">
        <v>3002.66</v>
      </c>
      <c r="F68" s="2">
        <v>26.709</v>
      </c>
      <c r="G68" s="2" t="str">
        <f>("10662671390117")</f>
        <v>10662671390117</v>
      </c>
      <c r="H68" s="2">
        <v>1</v>
      </c>
      <c r="I68" s="2">
        <v>4</v>
      </c>
    </row>
    <row r="69" spans="1:9">
      <c r="A69" s="2" t="s">
        <v>9</v>
      </c>
      <c r="B69" s="2" t="str">
        <f>("662671022943")</f>
        <v>662671022943</v>
      </c>
      <c r="C69" s="2" t="s">
        <v>140</v>
      </c>
      <c r="D69" s="2" t="s">
        <v>141</v>
      </c>
      <c r="E69" s="2">
        <v>164.53</v>
      </c>
      <c r="F69" s="2">
        <v>1.022</v>
      </c>
      <c r="G69" s="2" t="str">
        <f>("10662671022940")</f>
        <v>10662671022940</v>
      </c>
      <c r="H69" s="2">
        <v>1</v>
      </c>
    </row>
    <row r="70" spans="1:9">
      <c r="A70" s="2" t="s">
        <v>9</v>
      </c>
      <c r="B70" s="2" t="str">
        <f>("662671390134")</f>
        <v>662671390134</v>
      </c>
      <c r="C70" s="2" t="s">
        <v>142</v>
      </c>
      <c r="D70" s="2" t="s">
        <v>143</v>
      </c>
      <c r="E70" s="2">
        <v>3124.25</v>
      </c>
      <c r="F70" s="2">
        <v>27.667999999999999</v>
      </c>
      <c r="G70" s="2" t="str">
        <f>("10662671390131")</f>
        <v>10662671390131</v>
      </c>
      <c r="H70" s="2">
        <v>1</v>
      </c>
      <c r="I70" s="2">
        <v>4</v>
      </c>
    </row>
    <row r="71" spans="1:9">
      <c r="A71" s="2" t="s">
        <v>9</v>
      </c>
      <c r="B71" s="2" t="str">
        <f>("662671055026")</f>
        <v>662671055026</v>
      </c>
      <c r="C71" s="2" t="s">
        <v>144</v>
      </c>
      <c r="D71" s="2" t="s">
        <v>145</v>
      </c>
      <c r="E71" s="2">
        <v>294.47000000000003</v>
      </c>
      <c r="F71" s="2">
        <v>0.10199999999999999</v>
      </c>
      <c r="G71" s="2" t="str">
        <f>("00662671055026")</f>
        <v>00662671055026</v>
      </c>
      <c r="H71" s="2">
        <v>1</v>
      </c>
    </row>
    <row r="72" spans="1:9">
      <c r="A72" s="2" t="s">
        <v>9</v>
      </c>
      <c r="B72" s="2" t="str">
        <f>("662671055033")</f>
        <v>662671055033</v>
      </c>
      <c r="C72" s="2" t="s">
        <v>146</v>
      </c>
      <c r="D72" s="2" t="s">
        <v>147</v>
      </c>
      <c r="E72" s="2">
        <v>47.2</v>
      </c>
      <c r="F72" s="2">
        <v>0.749</v>
      </c>
      <c r="G72" s="2" t="str">
        <f>("10662671055030")</f>
        <v>10662671055030</v>
      </c>
      <c r="H72" s="2">
        <v>1</v>
      </c>
    </row>
    <row r="73" spans="1:9">
      <c r="A73" s="2" t="s">
        <v>9</v>
      </c>
      <c r="B73" s="2" t="str">
        <f>("662671055040")</f>
        <v>662671055040</v>
      </c>
      <c r="C73" s="2" t="s">
        <v>148</v>
      </c>
      <c r="D73" s="2" t="s">
        <v>149</v>
      </c>
      <c r="E73" s="2">
        <v>30.51</v>
      </c>
      <c r="F73" s="2">
        <v>0.40400000000000003</v>
      </c>
      <c r="G73" s="2" t="str">
        <f>("10662671055047")</f>
        <v>10662671055047</v>
      </c>
      <c r="H73" s="2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12385225-E92E-4F6E-98E0-A67B1BD44A01}"/>
</file>

<file path=customXml/itemProps2.xml><?xml version="1.0" encoding="utf-8"?>
<ds:datastoreItem xmlns:ds="http://schemas.openxmlformats.org/officeDocument/2006/customXml" ds:itemID="{9C761317-3F4B-4746-88CE-0A12C7B68D07}"/>
</file>

<file path=customXml/itemProps3.xml><?xml version="1.0" encoding="utf-8"?>
<ds:datastoreItem xmlns:ds="http://schemas.openxmlformats.org/officeDocument/2006/customXml" ds:itemID="{FBDC7A4A-C786-40B4-B445-88D399F76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2021-09-27T13:28:24Z</dcterms:created>
  <dcterms:modified xsi:type="dcterms:W3CDTF">2023-08-09T19:36:22Z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