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new pricelists Jan1\"/>
    </mc:Choice>
  </mc:AlternateContent>
  <xr:revisionPtr revIDLastSave="0" documentId="8_{3EE6906F-3AC4-498C-8CE5-65CEAB169A3A}" xr6:coauthVersionLast="44" xr6:coauthVersionMax="44" xr10:uidLastSave="{00000000-0000-0000-0000-000000000000}"/>
  <bookViews>
    <workbookView xWindow="72" yWindow="-180" windowWidth="23040" windowHeight="9708" xr2:uid="{00000000-000D-0000-FFFF-FFFF00000000}"/>
  </bookViews>
  <sheets>
    <sheet name="C41-01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</calcChain>
</file>

<file path=xl/sharedStrings.xml><?xml version="1.0" encoding="utf-8"?>
<sst xmlns="http://schemas.openxmlformats.org/spreadsheetml/2006/main" count="442" uniqueCount="299">
  <si>
    <t>414908BC SS 8" CLAMP SS CANPLAS</t>
  </si>
  <si>
    <t>414908BC</t>
  </si>
  <si>
    <t>C41-0122</t>
  </si>
  <si>
    <t>414906BC SS 6" CLAMP SS CANPLAS</t>
  </si>
  <si>
    <t>414906BC</t>
  </si>
  <si>
    <t>414868BC PVC SEW 6 ON 8" SADDLE WYE H WHT CANPLAS</t>
  </si>
  <si>
    <t>414868BC</t>
  </si>
  <si>
    <t>414848BC PVC SEW 4 ON 8" SADDLE WYE H WHT CANPLAS</t>
  </si>
  <si>
    <t>414848BC</t>
  </si>
  <si>
    <t>414846BC PVC SEW 4 ON 6" SADDLE WYE H WHT CANPLAS</t>
  </si>
  <si>
    <t>414846BC</t>
  </si>
  <si>
    <t>414768BC PVC SEW 6 ON 8" SADDLE TEE H WHT CANPLAS</t>
  </si>
  <si>
    <t>414768BC</t>
  </si>
  <si>
    <t>414748BC PVC SEW 4 ON 8" SADDLE TEE H WHT CANPLAS</t>
  </si>
  <si>
    <t>414748BC</t>
  </si>
  <si>
    <t>414746BC PVC SEW 4 ON 6" SADDLE TEE H WHT CANPLAS</t>
  </si>
  <si>
    <t>414746BC</t>
  </si>
  <si>
    <t>414494BC PVC SEW 4X2X3" EXT RED BUSH HXH WHT CANPLAS</t>
  </si>
  <si>
    <t>414494BC</t>
  </si>
  <si>
    <t>414474BC PVC SEW 4X6X6" CORR PIPE ADPT FLUSH HXH WHT</t>
  </si>
  <si>
    <t>414474BC</t>
  </si>
  <si>
    <t>414473BC PVC SEW 3X4X4" CORR PIPE ADPT FLUSH HXH WHT</t>
  </si>
  <si>
    <t>414473BC</t>
  </si>
  <si>
    <t>414471BC PVC SEW 2X3X4" CORR PIPE ADPT FLUSH HXH WHT</t>
  </si>
  <si>
    <t>414471BC</t>
  </si>
  <si>
    <t>414464BC PVC SEW 4X6X6" DWNSPT ADPT FLUSH HXH WHT</t>
  </si>
  <si>
    <t>414464BC</t>
  </si>
  <si>
    <t>414463BC PVC SEW 3X4X4" DWNSPT ADPT FLUSH HXH WHT</t>
  </si>
  <si>
    <t>414463BC</t>
  </si>
  <si>
    <t>414462BC PVC SEW 2X3X4" DWNSPT ADPT FLUSH HXH WHT</t>
  </si>
  <si>
    <t>414462BC</t>
  </si>
  <si>
    <t>414461BC PVC SEW 2X3X3" DWNSPT ADPT FLUSH HXH WHT</t>
  </si>
  <si>
    <t>414461BC</t>
  </si>
  <si>
    <t>414450BC PVC SEW 4" CROSS HXHXHXH WHT CANPLAS</t>
  </si>
  <si>
    <t>414450BC</t>
  </si>
  <si>
    <t>414444BC PVC SEW 4" CORR PIPE ADPTHXH WHT CANPLAS</t>
  </si>
  <si>
    <t>414444BC</t>
  </si>
  <si>
    <t>414434BC PVC SEW 3X4X4" DWNSPT ADPT HXH WHT CANPLAS</t>
  </si>
  <si>
    <t>414434BC</t>
  </si>
  <si>
    <t>414433BC PVC SEW 3X4X3" DWNSPT ADPT HXH WHT CANPLAS</t>
  </si>
  <si>
    <t>414433BC</t>
  </si>
  <si>
    <t>414432BC PVC SEW 2X3X4" DWNSPT ADPT HXH WHT CANPLAS</t>
  </si>
  <si>
    <t>414432BC</t>
  </si>
  <si>
    <t>414431BC PVC SEW 2X3X3" DWNSPT ADPT HXH WHT CANPLAS</t>
  </si>
  <si>
    <t>414431BC</t>
  </si>
  <si>
    <t>414344BC PVC SEW 4" MALE ADPT MPTXH WHT CANPLAS</t>
  </si>
  <si>
    <t>414344BC</t>
  </si>
  <si>
    <t>414343BC PVC SEW 3" MALE ADPT FPTXH WHT CANPLAS</t>
  </si>
  <si>
    <t>414343BC</t>
  </si>
  <si>
    <t>414338BC PVC SEW 8" FEM ADPT FPTXHWHT CANPLAS</t>
  </si>
  <si>
    <t>414338BC</t>
  </si>
  <si>
    <t>414336BC PVC SEW 6" FEM ADPT FPTXHWHT CANPLAS</t>
  </si>
  <si>
    <t>414336BC</t>
  </si>
  <si>
    <t>414334BC PVC SEW 4" FEM ADPT FPTXHWHT CANPLAS</t>
  </si>
  <si>
    <t>414334BC</t>
  </si>
  <si>
    <t>414333BC PVC SEW 3" FEM ADPT FPTXHWHT CANPLAS</t>
  </si>
  <si>
    <t>414333BC</t>
  </si>
  <si>
    <t>414316BC PVC SEW 6" REP CPLG HXH WHT CANPLAS</t>
  </si>
  <si>
    <t>414316BC</t>
  </si>
  <si>
    <t>414314BC PVC SEW 4" REP CPLG HXH WHT CANPLAS</t>
  </si>
  <si>
    <t>414314BC</t>
  </si>
  <si>
    <t>414303BC PVC SEW 8X6" EXT RED BUSHSPGXH WHT CANPLAS</t>
  </si>
  <si>
    <t>414303BC</t>
  </si>
  <si>
    <t>414302BC PVC SEW 8X4" EXT RED BUSHSPGXH WHT CANPLAS</t>
  </si>
  <si>
    <t>414302BC</t>
  </si>
  <si>
    <t>414298BC PVC SEW 8 22-1/2DEG ELL SPG</t>
  </si>
  <si>
    <t>414298BC</t>
  </si>
  <si>
    <t>414296BC PVC SEW 6" 22.5D STR ELL SPGXH WHT CANPLAS</t>
  </si>
  <si>
    <t>414296BC</t>
  </si>
  <si>
    <t>414294BC PVC SEW 4" 22.5D STR ELL SPGXH WHT CANPLAS</t>
  </si>
  <si>
    <t>414294BC</t>
  </si>
  <si>
    <t>414293BC PVC SEW 3" 22.5D STR ELL SPGXH WHT CANPLAS</t>
  </si>
  <si>
    <t>414293BC</t>
  </si>
  <si>
    <t>414288BC PVC SEW 8" PLUG MPT WHT CANPLAS</t>
  </si>
  <si>
    <t>414288BC</t>
  </si>
  <si>
    <t>414286BC PVC SEW 6" PLUG MPT WHT CANPLAS</t>
  </si>
  <si>
    <t>414286BC</t>
  </si>
  <si>
    <t>414276BC PVC SEW 6" FEM ADPT W/ C/O PLUG SPGXFPT WHT</t>
  </si>
  <si>
    <t>414276BC</t>
  </si>
  <si>
    <t>414274BC PVC SEW 4" FEM ADPT W/ C/O PLUG SPGXFPT WHT</t>
  </si>
  <si>
    <t>414274BC</t>
  </si>
  <si>
    <t>414273BC PVC SEW 3" FEM ADPT W/ C/O PLUG SPGXFPT WHT</t>
  </si>
  <si>
    <t>414273BC</t>
  </si>
  <si>
    <t>414270BC PVC SEW 4" PTRAP SOL WELDJNT HXH WHT CANPLAS</t>
  </si>
  <si>
    <t>414270BC</t>
  </si>
  <si>
    <t>414268BC PVC SEW 8" CAP H WHT CANPLAS</t>
  </si>
  <si>
    <t>414268BC</t>
  </si>
  <si>
    <t>414266BC PVC SEW 6" CAP H WHT CANPLAS</t>
  </si>
  <si>
    <t>414266BC</t>
  </si>
  <si>
    <t>414264BC PVC SEW 4" CAP H WHT CANPLAS</t>
  </si>
  <si>
    <t>414264BC</t>
  </si>
  <si>
    <t>414263BC PVC SEW 3" CAP H WHT CANPLAS</t>
  </si>
  <si>
    <t>414263BC</t>
  </si>
  <si>
    <t>414260BC PVC SEW 3" PTRAP SOL WELDJNT HXH WHT CANPLAS</t>
  </si>
  <si>
    <t>414260BC</t>
  </si>
  <si>
    <t>414258BC PVC SEW 8" DRAIN GRATE</t>
  </si>
  <si>
    <t>414258BC</t>
  </si>
  <si>
    <t>414256BC PVC SEW 6" DRN GRATE SPG WHT CANPLAS</t>
  </si>
  <si>
    <t>414256BC</t>
  </si>
  <si>
    <t>414254BC PVC SEW 4" DRN GRATE SPG WHT CANPLAS</t>
  </si>
  <si>
    <t>414254BC</t>
  </si>
  <si>
    <t>414253BC PVC SEW 3" DRN GRATE SPG WHT CANPLAS</t>
  </si>
  <si>
    <t>414253BC</t>
  </si>
  <si>
    <t>414252BC PVC SEW 4" 1PC CLST FLNG H WHT CANPLAS</t>
  </si>
  <si>
    <t>414252BC</t>
  </si>
  <si>
    <t>414246BC PVC 4" CI ADPT SDR35 BDS HXH WHT CANPLAS</t>
  </si>
  <si>
    <t>414246BC</t>
  </si>
  <si>
    <t>414244BC PVC SEW 4" PLUG MPT WHT CANPLAS</t>
  </si>
  <si>
    <t>414244BC</t>
  </si>
  <si>
    <t>414243BC PVC SEW 3" PLUG MPT WHT CANPLAS</t>
  </si>
  <si>
    <t>414243BC</t>
  </si>
  <si>
    <t>414240BC PVC SEW 4" CSNK PLUG MPT WHT CANPLAS</t>
  </si>
  <si>
    <t>414240BC</t>
  </si>
  <si>
    <t>414238BC PVC SEW 8" FEM ADPT FPTXSPG WHT CANPLAS</t>
  </si>
  <si>
    <t>414238BC</t>
  </si>
  <si>
    <t>414236BC PVC SEW 6" FEM ADPT FPTXSPG WHT CANPLAS</t>
  </si>
  <si>
    <t>414236BC</t>
  </si>
  <si>
    <t>414234BC PVC SEW 4" FEM ADPT FPTXSPG WHT CANPLAS</t>
  </si>
  <si>
    <t>414234BC</t>
  </si>
  <si>
    <t>414233BC PVC SEW 3" FEM ADPT FPTXSPG WHT CANPLAS</t>
  </si>
  <si>
    <t>414233BC</t>
  </si>
  <si>
    <t>414232BC PVC SEW 6" ADPT BUSH SEW TO DWV SPGXH WHT CANPLAS</t>
  </si>
  <si>
    <t>414232BC</t>
  </si>
  <si>
    <t>414231BC PVC SEW 6X4" ADPT BUSH SEW TO DWV SPGXH WHT</t>
  </si>
  <si>
    <t>414231BC</t>
  </si>
  <si>
    <t>414230BC PVC SEW 4" ADPT BUSH SEW TO DWV SPGXH WHT CANPLAS</t>
  </si>
  <si>
    <t>414230BC</t>
  </si>
  <si>
    <t>414229BC PVC SEW 3X2" ADPT BUSH SEW TO DWV SPGXH WHT</t>
  </si>
  <si>
    <t>414229BC</t>
  </si>
  <si>
    <t>414228BC PVC SEW 6" ADPT CPLG SEW TO DWV HXH WHT CANPLAS</t>
  </si>
  <si>
    <t>414228BC</t>
  </si>
  <si>
    <t>414227BC PVC SEW 6X4" ADPT CPLG SEW TO DWV HXH WHT</t>
  </si>
  <si>
    <t>414227BC</t>
  </si>
  <si>
    <t>414226BC PVC SEW 6X4" EXT RED BUSHSPGXH WHT CANPLAS</t>
  </si>
  <si>
    <t>414226BC</t>
  </si>
  <si>
    <t>414225BC PVC SEW 3X1 1/2" ADPT BUSH SEW TO DWV SPGXH WHT</t>
  </si>
  <si>
    <t>414225BC</t>
  </si>
  <si>
    <t>414224BC PVC SEW 4X3" ADPT BUSH SEW TO DWV SPGXH WHT</t>
  </si>
  <si>
    <t>414224BC</t>
  </si>
  <si>
    <t>414223BC PVC SEW 4X3" RED BUSH SPGXH WHT CANPLAS</t>
  </si>
  <si>
    <t>414223BC</t>
  </si>
  <si>
    <t>414222BC PVC SEW 4X2" ADPT BUSH SEW TO DWV SPGXH WHT</t>
  </si>
  <si>
    <t>414222BC</t>
  </si>
  <si>
    <t>414221BC PVC SEW 4X1 1/2" ADPT BUSH SEW TO DWV SPGXH WHT</t>
  </si>
  <si>
    <t>414221BC</t>
  </si>
  <si>
    <t>414220BC PVC SEW 3X2" RED BUSH SPGXH WHT CANPLAS</t>
  </si>
  <si>
    <t>414220BC</t>
  </si>
  <si>
    <t>414219BC PVC SEW 6X4" INCR CPLG W/PIPE STOP HXH WHT CANPLAS</t>
  </si>
  <si>
    <t>414219BC</t>
  </si>
  <si>
    <t>414218BC PVC SEW 4X3" CPLG SEW TO DWV HXH WHT CANPLAS</t>
  </si>
  <si>
    <t>414218BC</t>
  </si>
  <si>
    <t>414217BC PVC SEW 4X3" INCR CPLG W/PIPE STOP HXH WHT CANPLAS</t>
  </si>
  <si>
    <t>414217BC</t>
  </si>
  <si>
    <t>414216BC PVC SEW 6" CPLG HXH WHT CANPLAS</t>
  </si>
  <si>
    <t>414216BC</t>
  </si>
  <si>
    <t>414215BC PVC SEW 8" CPLG HXH WHT CANPLAS</t>
  </si>
  <si>
    <t>414215BC</t>
  </si>
  <si>
    <t>414214BC PVC SEW 4" CPLG HXH WHT CANPLAS</t>
  </si>
  <si>
    <t>414214BC</t>
  </si>
  <si>
    <t>414213BC PVC SEW 3" CPLG HXH WHT CANPLAS</t>
  </si>
  <si>
    <t>414213BC</t>
  </si>
  <si>
    <t>414212BC PVC SEW 3X2" INCR CPLG W/PIPE STOP HXH WHT CANPLAS</t>
  </si>
  <si>
    <t>414212BC</t>
  </si>
  <si>
    <t>414211BC PVC SEW 8X6" RED CPLG HXHWHT CANPLAS</t>
  </si>
  <si>
    <t>414211BC</t>
  </si>
  <si>
    <t>414210BC PVC SEW 4" CPLG SEW TO DWV HXH WHT CANPLAS</t>
  </si>
  <si>
    <t>414210BC</t>
  </si>
  <si>
    <t>414209BC PVC SEW 8X4" INCR CPLG W/PIPE STOP HXH WHT CANPLAS</t>
  </si>
  <si>
    <t>414209BC</t>
  </si>
  <si>
    <t>414208BC PVC SEW 8" 22.5D ELL HXH WHT CANPLAS</t>
  </si>
  <si>
    <t>414208BC</t>
  </si>
  <si>
    <t>414206BC PVC SEW 6" 22.5D ELL HXH WHT CANPLAS</t>
  </si>
  <si>
    <t>414206BC</t>
  </si>
  <si>
    <t>414204BC PVC SEW 4" 22.5D ELL HXH WHT CANPLAS</t>
  </si>
  <si>
    <t>414204BC</t>
  </si>
  <si>
    <t>414203BC PVC SEW 3" 22.5D ELL HXH WHT CANPLAS</t>
  </si>
  <si>
    <t>414203BC</t>
  </si>
  <si>
    <t>414202BC PVC SEW 3X2 DWV COUPLING</t>
  </si>
  <si>
    <t>414202BC</t>
  </si>
  <si>
    <t>414198BC PVC SEW 8" 45D ELL SPGXH WHT CANPLAS</t>
  </si>
  <si>
    <t>414198BC</t>
  </si>
  <si>
    <t>414196BC PVC SEW 6" 45D ELL SPGXH WHT CANPLAS</t>
  </si>
  <si>
    <t>414196BC</t>
  </si>
  <si>
    <t>414194BC PVC SEW 4" 45D ELL SPGXH WHT CANPLAS</t>
  </si>
  <si>
    <t>414194BC</t>
  </si>
  <si>
    <t>414193BC PVC SEW 3" 45D ELL SPGXH WHT CANPLAS</t>
  </si>
  <si>
    <t>414193BC</t>
  </si>
  <si>
    <t>414188BC PVC SEW 8" 45D ELL HXH WHT CANPLAS</t>
  </si>
  <si>
    <t>414188BC</t>
  </si>
  <si>
    <t>414186BC PVC SEW 6" 45D ELL HXH WHT CANPLAS</t>
  </si>
  <si>
    <t>414186BC</t>
  </si>
  <si>
    <t>414184BC PVC SEW 4" 45D ELL HXH WHT CANPLAS</t>
  </si>
  <si>
    <t>414184BC</t>
  </si>
  <si>
    <t>414183BC PVC SEW 3" 45D ELL HXH WHT CANPLAS</t>
  </si>
  <si>
    <t>414183BC</t>
  </si>
  <si>
    <t>414182BC PVC SEW 2" 45D ELL HXH WHT CANPLAS</t>
  </si>
  <si>
    <t>414182BC</t>
  </si>
  <si>
    <t>414174BC PVC SEW 4" 90D STR ELL LONG TURN SWP SPGXH WHT</t>
  </si>
  <si>
    <t>414174BC</t>
  </si>
  <si>
    <t>414173BC PVC SEW 3" 90D STR ELL LONG TURN SWP SPGXH WHT</t>
  </si>
  <si>
    <t>414173BC</t>
  </si>
  <si>
    <t>414168BC PVC SEW 8" 90D ELL LONG TURN SWP HXH WHT CANPLAS</t>
  </si>
  <si>
    <t>414168BC</t>
  </si>
  <si>
    <t>414166BC PVC SEW 6" 90D ELL LONG TURN SWP HXH WHT CANPLAS</t>
  </si>
  <si>
    <t>414166BC</t>
  </si>
  <si>
    <t>414164BC PVC SEW 4" 90D ELL LONG TURN SWP HXH WHT CANPLAS</t>
  </si>
  <si>
    <t>414164BC</t>
  </si>
  <si>
    <t>414163BC PVC SEW 3" 90D ELL LONG TURN SWP HXH WHT CANPLAS</t>
  </si>
  <si>
    <t>414163BC</t>
  </si>
  <si>
    <t>414159BC PVC SEW 8" 90D STR ELL SPGXH WHT CANPLAS</t>
  </si>
  <si>
    <t>414159BC</t>
  </si>
  <si>
    <t>414158BC PVC SEW 8" 90D ELL HXH WHT CANPLAS</t>
  </si>
  <si>
    <t>414158BC</t>
  </si>
  <si>
    <t>414157BC PVC SEW 6" 90D STR ELL SPGXH WHT CANPLAS</t>
  </si>
  <si>
    <t>414157BC</t>
  </si>
  <si>
    <t>414156BC PVC SEW 6" 90D ELL HXH WHT CANPLAS</t>
  </si>
  <si>
    <t>414156BC</t>
  </si>
  <si>
    <t>414155BC PVC SEW 4" 2WAY C/O TEE HXHXH WHT CANPLAS</t>
  </si>
  <si>
    <t>414155BC</t>
  </si>
  <si>
    <t>414154BC PVC SEW 4" 90D ELL HXH WHT CANPLAS</t>
  </si>
  <si>
    <t>414154BC</t>
  </si>
  <si>
    <t>414153BC PVC SEW 3" 90D ELL HXH WHT</t>
  </si>
  <si>
    <t>414153BC</t>
  </si>
  <si>
    <t>414152BC PVC SEW 4" 90D STR ELL SPGXH WHT CANPLAS</t>
  </si>
  <si>
    <t>414152BC</t>
  </si>
  <si>
    <t>414150BC PVC SEW 4" 2WAY C/O TEE HXHXH WHT CANPLAS</t>
  </si>
  <si>
    <t>414150BC</t>
  </si>
  <si>
    <t>414144BC PVC SEW 4" WYE SPGXHXHXH WHT CANPLAS</t>
  </si>
  <si>
    <t>414144BC</t>
  </si>
  <si>
    <t>414139BC PVC SEW 8X8X6" WYE HXHXH WHT CANPLAS</t>
  </si>
  <si>
    <t>414139BC</t>
  </si>
  <si>
    <t>414138BC PVC SEW 8X8X4" WYE HXHXH WHT CANPLAS</t>
  </si>
  <si>
    <t>414138BC</t>
  </si>
  <si>
    <t>414137BC PVC SEW 8" WYE HXHXH WHT CANPLAS</t>
  </si>
  <si>
    <t>414137BC</t>
  </si>
  <si>
    <t>414136BC PVC SEW 6" WYE HXHXH WHT CANPLAS</t>
  </si>
  <si>
    <t>414136BC</t>
  </si>
  <si>
    <t>414135BC PVC SEW 6X6X4" WYE HXHXH WHT CANPLAS</t>
  </si>
  <si>
    <t>414135BC</t>
  </si>
  <si>
    <t>414134BC PVC SEW 4" 45D WYE HXHXH WHT CANPLAS</t>
  </si>
  <si>
    <t>414134BC</t>
  </si>
  <si>
    <t>414133BC PVC SEW 3" WYE HXHXH WHT CANPLAS</t>
  </si>
  <si>
    <t>414133BC</t>
  </si>
  <si>
    <t>414132BC PVC SEW 4X4X3" WYE HXHXH WHT CANPLAS</t>
  </si>
  <si>
    <t>414132BC</t>
  </si>
  <si>
    <t>414131BC PVC SEW 3X3X2" WYE HXHXH WHT CANPLAS</t>
  </si>
  <si>
    <t>414131BC</t>
  </si>
  <si>
    <t>414130BC PVC SEW 6X4" DBL WYE HXHXHXH WHT CANPLAS</t>
  </si>
  <si>
    <t>414130BC</t>
  </si>
  <si>
    <t>414128BC PVC SEW 8X8X4" SAN TEE HXHXH WHT CANPLAS</t>
  </si>
  <si>
    <t>414128BC</t>
  </si>
  <si>
    <t>414127BC PVC SEW 8" SAN TEE HXHXH WHT CANPLAS</t>
  </si>
  <si>
    <t>414127BC</t>
  </si>
  <si>
    <t>414126BC PVC SEW 6" SAN TEE HXHXH WHT CANPLAS</t>
  </si>
  <si>
    <t>414126BC</t>
  </si>
  <si>
    <t>414125BC PVC SEW 6X6X4" SAN TEE HXHXH WHT CANPLAS</t>
  </si>
  <si>
    <t>414125BC</t>
  </si>
  <si>
    <t>414124BC PVC SEW 4" SAN TEE HXHXH WHT CANPLAS</t>
  </si>
  <si>
    <t>414124BC</t>
  </si>
  <si>
    <t>414123BC PVC SEW 3" SAN TEE HXHXH WHT CANPLAS</t>
  </si>
  <si>
    <t>414123BC</t>
  </si>
  <si>
    <t>414120BC PVC SEW 4" SAN TEE SPGXHXH WHT CANPLAS</t>
  </si>
  <si>
    <t>414120BC</t>
  </si>
  <si>
    <t>414114BC PVC SEW 4" STR TEE SPGXHXH WHT CANPLAS</t>
  </si>
  <si>
    <t>414114BC</t>
  </si>
  <si>
    <t>414111BC PVC SEW 8X8X6" TEE HXHXH WHT CANPLAS</t>
  </si>
  <si>
    <t>414111BC</t>
  </si>
  <si>
    <t>414110BC PVC SEW 8X8X4" TEE HXHXH WHT CANPLAS</t>
  </si>
  <si>
    <t>414110BC</t>
  </si>
  <si>
    <t>414109BC PVC SEW 8" TEE HXHXH WHT CANPLAS</t>
  </si>
  <si>
    <t>414109BC</t>
  </si>
  <si>
    <t>414108BC PVC SEW 6X6X4" TEE HXHXH WHT CANPLAS</t>
  </si>
  <si>
    <t>414108BC</t>
  </si>
  <si>
    <t>414107BC PVC SEW 4X4X3" TEE HXHXH WHT CANPLAS</t>
  </si>
  <si>
    <t>414107BC</t>
  </si>
  <si>
    <t>414106BC PVC SEW 6" TEE HXHXH WHT CANPLAS</t>
  </si>
  <si>
    <t>414106BC</t>
  </si>
  <si>
    <t>414105BC PVC SEW 4" TEE HXHXFPT WHT CANPLAS</t>
  </si>
  <si>
    <t>414105BC</t>
  </si>
  <si>
    <t>414104BC PVC SEW 4" TEE HXHXH WHT CANPLAS</t>
  </si>
  <si>
    <t>414104BC</t>
  </si>
  <si>
    <t>414103BC PVC SEW 3" TEE HXHXH WHT CANPLAS</t>
  </si>
  <si>
    <t>414103BC</t>
  </si>
  <si>
    <t>412846BC PVC SEW 6" ADPT SLV DWV TO SEW SPGXH WHT CANPLAS</t>
  </si>
  <si>
    <t>412846BC</t>
  </si>
  <si>
    <t>412842BC PVC SEW 4" ADPT SLV DWV TO SEW SPGXH WHT CANPLAS</t>
  </si>
  <si>
    <t>412842BC</t>
  </si>
  <si>
    <t>412841BC PVC SEW 3" ADPT SLV DWV TO SEW SPGXH WHT CANPLAS</t>
  </si>
  <si>
    <t>412841BC</t>
  </si>
  <si>
    <t>Skid Qty</t>
  </si>
  <si>
    <t>Carton Qty</t>
  </si>
  <si>
    <t>Carton Bar Code</t>
  </si>
  <si>
    <t>Unit Wght Kgs</t>
  </si>
  <si>
    <t>Eff-Date</t>
  </si>
  <si>
    <t>List Price</t>
  </si>
  <si>
    <t>Product Description</t>
  </si>
  <si>
    <t xml:space="preserve">Product Number </t>
  </si>
  <si>
    <t>UPC-Code</t>
  </si>
  <si>
    <t>Price List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</si>
</sst>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tabSelected="1" workbookViewId="0">
      <selection activeCell="J1" sqref="A1:J1048576"/>
    </sheetView>
  </sheetViews>
  <sheetFormatPr defaultRowHeight="14.4" x14ac:dyDescent="0.3"/>
  <cols>
    <col min="1" max="10" width="28.21875" style="1" customWidth="1"/>
  </cols>
  <sheetData>
    <row r="1" spans="1:10" ht="28.8" x14ac:dyDescent="0.3">
      <c r="A1" s="1" t="s">
        <v>298</v>
      </c>
      <c r="B1" s="1" t="s">
        <v>297</v>
      </c>
      <c r="C1" s="1" t="s">
        <v>296</v>
      </c>
      <c r="D1" s="1" t="s">
        <v>295</v>
      </c>
      <c r="E1" s="1" t="s">
        <v>294</v>
      </c>
      <c r="F1" s="1" t="s">
        <v>293</v>
      </c>
      <c r="G1" s="2" t="s">
        <v>292</v>
      </c>
      <c r="H1" s="2" t="s">
        <v>291</v>
      </c>
      <c r="I1" s="2" t="s">
        <v>290</v>
      </c>
      <c r="J1" s="1" t="s">
        <v>289</v>
      </c>
    </row>
    <row r="2" spans="1:10" x14ac:dyDescent="0.3">
      <c r="A2" s="1" t="s">
        <v>2</v>
      </c>
      <c r="B2" s="1" t="str">
        <f>("662671410016")</f>
        <v>662671410016</v>
      </c>
      <c r="C2" s="1" t="s">
        <v>288</v>
      </c>
      <c r="D2" s="1" t="s">
        <v>287</v>
      </c>
      <c r="E2" s="1">
        <v>6.47</v>
      </c>
      <c r="F2" s="3">
        <v>44562</v>
      </c>
      <c r="G2" s="1">
        <v>5.3999999999999999E-2</v>
      </c>
      <c r="H2" s="1" t="str">
        <f>("20662671410010")</f>
        <v>20662671410010</v>
      </c>
      <c r="I2" s="1">
        <v>50</v>
      </c>
      <c r="J2" s="1">
        <v>3600</v>
      </c>
    </row>
    <row r="3" spans="1:10" x14ac:dyDescent="0.3">
      <c r="A3" s="1" t="s">
        <v>2</v>
      </c>
      <c r="B3" s="1" t="str">
        <f>("662671410023")</f>
        <v>662671410023</v>
      </c>
      <c r="C3" s="1" t="s">
        <v>286</v>
      </c>
      <c r="D3" s="1" t="s">
        <v>285</v>
      </c>
      <c r="E3" s="1">
        <v>7.36</v>
      </c>
      <c r="F3" s="3">
        <v>44562</v>
      </c>
      <c r="G3" s="1">
        <v>8.5999999999999993E-2</v>
      </c>
      <c r="H3" s="1" t="str">
        <f>("20662671410027")</f>
        <v>20662671410027</v>
      </c>
      <c r="I3" s="1">
        <v>50</v>
      </c>
      <c r="J3" s="1">
        <v>1600</v>
      </c>
    </row>
    <row r="4" spans="1:10" x14ac:dyDescent="0.3">
      <c r="A4" s="1" t="s">
        <v>2</v>
      </c>
      <c r="B4" s="1" t="str">
        <f>("662671410740")</f>
        <v>662671410740</v>
      </c>
      <c r="C4" s="1" t="s">
        <v>284</v>
      </c>
      <c r="D4" s="1" t="s">
        <v>283</v>
      </c>
      <c r="E4" s="1">
        <v>28.45</v>
      </c>
      <c r="F4" s="3">
        <v>44562</v>
      </c>
      <c r="G4" s="1">
        <v>0.317</v>
      </c>
      <c r="H4" s="1" t="str">
        <f>("20662671410744")</f>
        <v>20662671410744</v>
      </c>
      <c r="I4" s="1">
        <v>25</v>
      </c>
      <c r="J4" s="1">
        <v>450</v>
      </c>
    </row>
    <row r="5" spans="1:10" x14ac:dyDescent="0.3">
      <c r="A5" s="1" t="s">
        <v>2</v>
      </c>
      <c r="B5" s="1" t="str">
        <f>("662671410030")</f>
        <v>662671410030</v>
      </c>
      <c r="C5" s="1" t="s">
        <v>282</v>
      </c>
      <c r="D5" s="1" t="s">
        <v>281</v>
      </c>
      <c r="E5" s="1">
        <v>20.41</v>
      </c>
      <c r="F5" s="3">
        <v>44562</v>
      </c>
      <c r="G5" s="1">
        <v>0.219</v>
      </c>
      <c r="H5" s="1" t="str">
        <f>("20662671410034")</f>
        <v>20662671410034</v>
      </c>
      <c r="I5" s="1">
        <v>35</v>
      </c>
      <c r="J5" s="1">
        <v>630</v>
      </c>
    </row>
    <row r="6" spans="1:10" x14ac:dyDescent="0.3">
      <c r="A6" s="1" t="s">
        <v>2</v>
      </c>
      <c r="B6" s="1" t="str">
        <f>("662671410047")</f>
        <v>662671410047</v>
      </c>
      <c r="C6" s="1" t="s">
        <v>280</v>
      </c>
      <c r="D6" s="1" t="s">
        <v>279</v>
      </c>
      <c r="E6" s="1">
        <v>22.79</v>
      </c>
      <c r="F6" s="3">
        <v>44562</v>
      </c>
      <c r="G6" s="1">
        <v>0.372</v>
      </c>
      <c r="H6" s="1" t="str">
        <f>("20662671410041")</f>
        <v>20662671410041</v>
      </c>
      <c r="I6" s="1">
        <v>20</v>
      </c>
      <c r="J6" s="1">
        <v>360</v>
      </c>
    </row>
    <row r="7" spans="1:10" x14ac:dyDescent="0.3">
      <c r="A7" s="1" t="s">
        <v>2</v>
      </c>
      <c r="B7" s="1" t="str">
        <f>("662671411754")</f>
        <v>662671411754</v>
      </c>
      <c r="C7" s="1" t="s">
        <v>278</v>
      </c>
      <c r="D7" s="1" t="s">
        <v>277</v>
      </c>
      <c r="E7" s="1">
        <v>35.79</v>
      </c>
      <c r="F7" s="3">
        <v>44562</v>
      </c>
      <c r="G7" s="1">
        <v>0.44400000000000001</v>
      </c>
      <c r="H7" s="1" t="str">
        <f>("20662671411758")</f>
        <v>20662671411758</v>
      </c>
      <c r="I7" s="1">
        <v>15</v>
      </c>
      <c r="J7" s="1">
        <v>270</v>
      </c>
    </row>
    <row r="8" spans="1:10" x14ac:dyDescent="0.3">
      <c r="A8" s="1" t="s">
        <v>2</v>
      </c>
      <c r="B8" s="1" t="str">
        <f>("662671410054")</f>
        <v>662671410054</v>
      </c>
      <c r="C8" s="1" t="s">
        <v>276</v>
      </c>
      <c r="D8" s="1" t="s">
        <v>275</v>
      </c>
      <c r="E8" s="1">
        <v>92.07</v>
      </c>
      <c r="F8" s="3">
        <v>44562</v>
      </c>
      <c r="G8" s="1">
        <v>1.325</v>
      </c>
      <c r="H8" s="1" t="str">
        <f>("20662671410058")</f>
        <v>20662671410058</v>
      </c>
      <c r="I8" s="1">
        <v>5</v>
      </c>
      <c r="J8" s="1">
        <v>90</v>
      </c>
    </row>
    <row r="9" spans="1:10" x14ac:dyDescent="0.3">
      <c r="A9" s="1" t="s">
        <v>2</v>
      </c>
      <c r="B9" s="1" t="str">
        <f>("662671410702")</f>
        <v>662671410702</v>
      </c>
      <c r="C9" s="1" t="s">
        <v>274</v>
      </c>
      <c r="D9" s="1" t="s">
        <v>273</v>
      </c>
      <c r="E9" s="1">
        <v>41.33</v>
      </c>
      <c r="F9" s="3">
        <v>44562</v>
      </c>
      <c r="G9" s="1">
        <v>0.52300000000000002</v>
      </c>
      <c r="H9" s="1" t="str">
        <f>("20662671410706")</f>
        <v>20662671410706</v>
      </c>
      <c r="I9" s="1">
        <v>20</v>
      </c>
      <c r="J9" s="1">
        <v>360</v>
      </c>
    </row>
    <row r="10" spans="1:10" x14ac:dyDescent="0.3">
      <c r="A10" s="1" t="s">
        <v>2</v>
      </c>
      <c r="B10" s="1" t="str">
        <f>("662671410610")</f>
        <v>662671410610</v>
      </c>
      <c r="C10" s="1" t="s">
        <v>272</v>
      </c>
      <c r="D10" s="1" t="s">
        <v>271</v>
      </c>
      <c r="E10" s="1">
        <v>95.99</v>
      </c>
      <c r="F10" s="3">
        <v>44562</v>
      </c>
      <c r="G10" s="1">
        <v>1.151</v>
      </c>
      <c r="H10" s="1" t="str">
        <f>("20662671410614")</f>
        <v>20662671410614</v>
      </c>
      <c r="I10" s="1">
        <v>6</v>
      </c>
      <c r="J10" s="1">
        <v>108</v>
      </c>
    </row>
    <row r="11" spans="1:10" x14ac:dyDescent="0.3">
      <c r="A11" s="1" t="s">
        <v>2</v>
      </c>
      <c r="B11" s="1" t="str">
        <f>("662671411884")</f>
        <v>662671411884</v>
      </c>
      <c r="C11" s="1" t="s">
        <v>270</v>
      </c>
      <c r="D11" s="1" t="s">
        <v>269</v>
      </c>
      <c r="E11" s="1">
        <v>202.16</v>
      </c>
      <c r="F11" s="3">
        <v>44562</v>
      </c>
      <c r="G11" s="1">
        <v>3.548</v>
      </c>
      <c r="H11" s="1" t="str">
        <f>("20662671411888")</f>
        <v>20662671411888</v>
      </c>
      <c r="I11" s="1">
        <v>1</v>
      </c>
      <c r="J11" s="1">
        <v>24</v>
      </c>
    </row>
    <row r="12" spans="1:10" x14ac:dyDescent="0.3">
      <c r="A12" s="1" t="s">
        <v>2</v>
      </c>
      <c r="B12" s="1" t="str">
        <f>("662671411815")</f>
        <v>662671411815</v>
      </c>
      <c r="C12" s="1" t="s">
        <v>268</v>
      </c>
      <c r="D12" s="1" t="s">
        <v>267</v>
      </c>
      <c r="E12" s="1">
        <v>108.15</v>
      </c>
      <c r="F12" s="3">
        <v>44562</v>
      </c>
      <c r="G12" s="1">
        <v>2.8730000000000002</v>
      </c>
      <c r="H12" s="1" t="str">
        <f>("20662671411819")</f>
        <v>20662671411819</v>
      </c>
      <c r="I12" s="1">
        <v>1</v>
      </c>
      <c r="J12" s="1">
        <v>32</v>
      </c>
    </row>
    <row r="13" spans="1:10" x14ac:dyDescent="0.3">
      <c r="A13" s="1" t="s">
        <v>2</v>
      </c>
      <c r="B13" s="1" t="str">
        <f>("662671411952")</f>
        <v>662671411952</v>
      </c>
      <c r="C13" s="1" t="s">
        <v>266</v>
      </c>
      <c r="D13" s="1" t="s">
        <v>265</v>
      </c>
      <c r="E13" s="1">
        <v>133.9</v>
      </c>
      <c r="F13" s="3">
        <v>44562</v>
      </c>
      <c r="G13" s="1">
        <v>3.1720000000000002</v>
      </c>
      <c r="H13" s="1" t="str">
        <f>("20662671411956")</f>
        <v>20662671411956</v>
      </c>
      <c r="I13" s="1">
        <v>1</v>
      </c>
      <c r="J13" s="1">
        <v>32</v>
      </c>
    </row>
    <row r="14" spans="1:10" x14ac:dyDescent="0.3">
      <c r="A14" s="1" t="s">
        <v>2</v>
      </c>
      <c r="B14" s="1" t="str">
        <f>("662671410061")</f>
        <v>662671410061</v>
      </c>
      <c r="C14" s="1" t="s">
        <v>264</v>
      </c>
      <c r="D14" s="1" t="s">
        <v>263</v>
      </c>
      <c r="E14" s="1">
        <v>27.2</v>
      </c>
      <c r="F14" s="3">
        <v>44562</v>
      </c>
      <c r="G14" s="1">
        <v>0.38300000000000001</v>
      </c>
      <c r="H14" s="1" t="str">
        <f>("20662671410065")</f>
        <v>20662671410065</v>
      </c>
      <c r="I14" s="1">
        <v>20</v>
      </c>
      <c r="J14" s="1">
        <v>360</v>
      </c>
    </row>
    <row r="15" spans="1:10" x14ac:dyDescent="0.3">
      <c r="A15" s="1" t="s">
        <v>2</v>
      </c>
      <c r="B15" s="1" t="str">
        <f>("662671411969")</f>
        <v>662671411969</v>
      </c>
      <c r="C15" s="1" t="s">
        <v>262</v>
      </c>
      <c r="D15" s="1" t="s">
        <v>261</v>
      </c>
      <c r="E15" s="1">
        <v>31.62</v>
      </c>
      <c r="F15" s="3">
        <v>44562</v>
      </c>
      <c r="G15" s="1">
        <v>0.57999999999999996</v>
      </c>
      <c r="H15" s="1" t="str">
        <f>("20662671411963")</f>
        <v>20662671411963</v>
      </c>
      <c r="I15" s="1">
        <v>12</v>
      </c>
      <c r="J15" s="1">
        <v>216</v>
      </c>
    </row>
    <row r="16" spans="1:10" x14ac:dyDescent="0.3">
      <c r="A16" s="1" t="s">
        <v>2</v>
      </c>
      <c r="B16" s="1" t="str">
        <f>("662671410078")</f>
        <v>662671410078</v>
      </c>
      <c r="C16" s="1" t="s">
        <v>260</v>
      </c>
      <c r="D16" s="1" t="s">
        <v>259</v>
      </c>
      <c r="E16" s="1">
        <v>24.38</v>
      </c>
      <c r="F16" s="3">
        <v>44562</v>
      </c>
      <c r="G16" s="1">
        <v>0.25700000000000001</v>
      </c>
      <c r="H16" s="1" t="str">
        <f>("20662671410072")</f>
        <v>20662671410072</v>
      </c>
      <c r="I16" s="1">
        <v>25</v>
      </c>
      <c r="J16" s="1">
        <v>450</v>
      </c>
    </row>
    <row r="17" spans="1:10" x14ac:dyDescent="0.3">
      <c r="A17" s="1" t="s">
        <v>2</v>
      </c>
      <c r="B17" s="1" t="str">
        <f>("662671410085")</f>
        <v>662671410085</v>
      </c>
      <c r="C17" s="1" t="s">
        <v>258</v>
      </c>
      <c r="D17" s="1" t="s">
        <v>257</v>
      </c>
      <c r="E17" s="1">
        <v>31.62</v>
      </c>
      <c r="F17" s="3">
        <v>44562</v>
      </c>
      <c r="G17" s="1">
        <v>0.48799999999999999</v>
      </c>
      <c r="H17" s="1" t="str">
        <f>("20662671410089")</f>
        <v>20662671410089</v>
      </c>
      <c r="I17" s="1">
        <v>12</v>
      </c>
      <c r="J17" s="1">
        <v>216</v>
      </c>
    </row>
    <row r="18" spans="1:10" x14ac:dyDescent="0.3">
      <c r="A18" s="1" t="s">
        <v>2</v>
      </c>
      <c r="B18" s="1" t="str">
        <f>("662671411839")</f>
        <v>662671411839</v>
      </c>
      <c r="C18" s="1" t="s">
        <v>256</v>
      </c>
      <c r="D18" s="1" t="s">
        <v>255</v>
      </c>
      <c r="E18" s="1">
        <v>134.36000000000001</v>
      </c>
      <c r="F18" s="3">
        <v>44562</v>
      </c>
      <c r="G18" s="1">
        <v>1.421</v>
      </c>
      <c r="H18" s="1" t="str">
        <f>("20662671411833")</f>
        <v>20662671411833</v>
      </c>
      <c r="I18" s="1">
        <v>5</v>
      </c>
      <c r="J18" s="1">
        <v>90</v>
      </c>
    </row>
    <row r="19" spans="1:10" x14ac:dyDescent="0.3">
      <c r="A19" s="1" t="s">
        <v>2</v>
      </c>
      <c r="B19" s="1" t="str">
        <f>("662671411495")</f>
        <v>662671411495</v>
      </c>
      <c r="C19" s="1" t="s">
        <v>254</v>
      </c>
      <c r="D19" s="1" t="s">
        <v>253</v>
      </c>
      <c r="E19" s="1">
        <v>203.53</v>
      </c>
      <c r="F19" s="3">
        <v>44562</v>
      </c>
      <c r="G19" s="1">
        <v>2.0920000000000001</v>
      </c>
      <c r="H19" s="1" t="str">
        <f>("20662671411499")</f>
        <v>20662671411499</v>
      </c>
      <c r="I19" s="1">
        <v>3</v>
      </c>
      <c r="J19" s="1">
        <v>72</v>
      </c>
    </row>
    <row r="20" spans="1:10" x14ac:dyDescent="0.3">
      <c r="A20" s="1" t="s">
        <v>2</v>
      </c>
      <c r="B20" s="1" t="str">
        <f>("662671411976")</f>
        <v>662671411976</v>
      </c>
      <c r="C20" s="1" t="s">
        <v>252</v>
      </c>
      <c r="D20" s="1" t="s">
        <v>251</v>
      </c>
      <c r="E20" s="1">
        <v>597.79999999999995</v>
      </c>
      <c r="F20" s="3">
        <v>44562</v>
      </c>
      <c r="G20" s="1">
        <v>4.3449999999999998</v>
      </c>
      <c r="H20" s="1" t="str">
        <f>("20662671411970")</f>
        <v>20662671411970</v>
      </c>
      <c r="I20" s="1">
        <v>1</v>
      </c>
      <c r="J20" s="1">
        <v>18</v>
      </c>
    </row>
    <row r="21" spans="1:10" x14ac:dyDescent="0.3">
      <c r="A21" s="1" t="s">
        <v>2</v>
      </c>
      <c r="B21" s="1" t="str">
        <f>("662671411983")</f>
        <v>662671411983</v>
      </c>
      <c r="C21" s="1" t="s">
        <v>250</v>
      </c>
      <c r="D21" s="1" t="s">
        <v>249</v>
      </c>
      <c r="E21" s="1">
        <v>276.57</v>
      </c>
      <c r="F21" s="3">
        <v>44562</v>
      </c>
      <c r="G21" s="1">
        <v>2.948</v>
      </c>
      <c r="H21" s="1" t="str">
        <f>("20662671411987")</f>
        <v>20662671411987</v>
      </c>
      <c r="I21" s="1">
        <v>2</v>
      </c>
      <c r="J21" s="1">
        <v>36</v>
      </c>
    </row>
    <row r="22" spans="1:10" x14ac:dyDescent="0.3">
      <c r="A22" s="1" t="s">
        <v>2</v>
      </c>
      <c r="B22" s="1" t="str">
        <f>("662671411822")</f>
        <v>662671411822</v>
      </c>
      <c r="C22" s="1" t="s">
        <v>248</v>
      </c>
      <c r="D22" s="1" t="s">
        <v>247</v>
      </c>
      <c r="E22" s="1">
        <v>308.85000000000002</v>
      </c>
      <c r="F22" s="3">
        <v>44562</v>
      </c>
      <c r="G22" s="1">
        <v>2.92</v>
      </c>
      <c r="H22" s="1" t="str">
        <f>("20662671411826")</f>
        <v>20662671411826</v>
      </c>
      <c r="I22" s="1">
        <v>3</v>
      </c>
      <c r="J22" s="1">
        <v>54</v>
      </c>
    </row>
    <row r="23" spans="1:10" x14ac:dyDescent="0.3">
      <c r="A23" s="1" t="s">
        <v>2</v>
      </c>
      <c r="B23" s="1" t="str">
        <f>("662671412539")</f>
        <v>662671412539</v>
      </c>
      <c r="C23" s="1" t="s">
        <v>246</v>
      </c>
      <c r="D23" s="1" t="s">
        <v>245</v>
      </c>
      <c r="E23" s="1">
        <v>35.450000000000003</v>
      </c>
      <c r="F23" s="3">
        <v>44562</v>
      </c>
      <c r="G23" s="1">
        <v>0.35299999999999998</v>
      </c>
      <c r="H23" s="1" t="str">
        <f>("20662671412533")</f>
        <v>20662671412533</v>
      </c>
      <c r="I23" s="1">
        <v>15</v>
      </c>
      <c r="J23" s="1">
        <v>480</v>
      </c>
    </row>
    <row r="24" spans="1:10" x14ac:dyDescent="0.3">
      <c r="A24" s="1" t="s">
        <v>2</v>
      </c>
      <c r="B24" s="1" t="str">
        <f>("662671410092")</f>
        <v>662671410092</v>
      </c>
      <c r="C24" s="1" t="s">
        <v>244</v>
      </c>
      <c r="D24" s="1" t="s">
        <v>243</v>
      </c>
      <c r="E24" s="1">
        <v>52.38</v>
      </c>
      <c r="F24" s="3">
        <v>44562</v>
      </c>
      <c r="G24" s="1">
        <v>0.47199999999999998</v>
      </c>
      <c r="H24" s="1" t="str">
        <f>("20662671410096")</f>
        <v>20662671410096</v>
      </c>
      <c r="I24" s="1">
        <v>12</v>
      </c>
      <c r="J24" s="1">
        <v>216</v>
      </c>
    </row>
    <row r="25" spans="1:10" x14ac:dyDescent="0.3">
      <c r="A25" s="1" t="s">
        <v>2</v>
      </c>
      <c r="B25" s="1" t="str">
        <f>("662671410108")</f>
        <v>662671410108</v>
      </c>
      <c r="C25" s="1" t="s">
        <v>242</v>
      </c>
      <c r="D25" s="1" t="s">
        <v>241</v>
      </c>
      <c r="E25" s="1">
        <v>24.38</v>
      </c>
      <c r="F25" s="3">
        <v>44562</v>
      </c>
      <c r="G25" s="1">
        <v>0.26700000000000002</v>
      </c>
      <c r="H25" s="1" t="str">
        <f>("20662671410102")</f>
        <v>20662671410102</v>
      </c>
      <c r="I25" s="1">
        <v>25</v>
      </c>
      <c r="J25" s="1">
        <v>450</v>
      </c>
    </row>
    <row r="26" spans="1:10" x14ac:dyDescent="0.3">
      <c r="A26" s="1" t="s">
        <v>2</v>
      </c>
      <c r="B26" s="1" t="str">
        <f>("662671410115")</f>
        <v>662671410115</v>
      </c>
      <c r="C26" s="1" t="s">
        <v>240</v>
      </c>
      <c r="D26" s="1" t="s">
        <v>239</v>
      </c>
      <c r="E26" s="1">
        <v>25.37</v>
      </c>
      <c r="F26" s="3">
        <v>44562</v>
      </c>
      <c r="G26" s="1">
        <v>0.52900000000000003</v>
      </c>
      <c r="H26" s="1" t="str">
        <f>("20662671410119")</f>
        <v>20662671410119</v>
      </c>
      <c r="I26" s="1">
        <v>12</v>
      </c>
      <c r="J26" s="1">
        <v>216</v>
      </c>
    </row>
    <row r="27" spans="1:10" x14ac:dyDescent="0.3">
      <c r="A27" s="1" t="s">
        <v>2</v>
      </c>
      <c r="B27" s="1" t="str">
        <f>("662671410122")</f>
        <v>662671410122</v>
      </c>
      <c r="C27" s="1" t="s">
        <v>238</v>
      </c>
      <c r="D27" s="1" t="s">
        <v>237</v>
      </c>
      <c r="E27" s="1">
        <v>84.66</v>
      </c>
      <c r="F27" s="3">
        <v>44562</v>
      </c>
      <c r="G27" s="1">
        <v>1.2230000000000001</v>
      </c>
      <c r="H27" s="1" t="str">
        <f>("20662671410126")</f>
        <v>20662671410126</v>
      </c>
      <c r="I27" s="1">
        <v>5</v>
      </c>
      <c r="J27" s="1">
        <v>90</v>
      </c>
    </row>
    <row r="28" spans="1:10" x14ac:dyDescent="0.3">
      <c r="A28" s="1" t="s">
        <v>2</v>
      </c>
      <c r="B28" s="1" t="str">
        <f>("662671410139")</f>
        <v>662671410139</v>
      </c>
      <c r="C28" s="1" t="s">
        <v>236</v>
      </c>
      <c r="D28" s="1" t="s">
        <v>235</v>
      </c>
      <c r="E28" s="1">
        <v>94.83</v>
      </c>
      <c r="F28" s="3">
        <v>44562</v>
      </c>
      <c r="G28" s="1">
        <v>1.871</v>
      </c>
      <c r="H28" s="1" t="str">
        <f>("20662671410133")</f>
        <v>20662671410133</v>
      </c>
      <c r="I28" s="1">
        <v>4</v>
      </c>
      <c r="J28" s="1">
        <v>72</v>
      </c>
    </row>
    <row r="29" spans="1:10" x14ac:dyDescent="0.3">
      <c r="A29" s="1" t="s">
        <v>2</v>
      </c>
      <c r="B29" s="1" t="str">
        <f>("662671410641")</f>
        <v>662671410641</v>
      </c>
      <c r="C29" s="1" t="s">
        <v>234</v>
      </c>
      <c r="D29" s="1" t="s">
        <v>233</v>
      </c>
      <c r="E29" s="1">
        <v>208.32</v>
      </c>
      <c r="F29" s="3">
        <v>44562</v>
      </c>
      <c r="G29" s="1">
        <v>4.2990000000000004</v>
      </c>
      <c r="H29" s="1" t="str">
        <f>("20662671410645")</f>
        <v>20662671410645</v>
      </c>
      <c r="I29" s="1">
        <v>1</v>
      </c>
      <c r="J29" s="1">
        <v>18</v>
      </c>
    </row>
    <row r="30" spans="1:10" x14ac:dyDescent="0.3">
      <c r="A30" s="1" t="s">
        <v>2</v>
      </c>
      <c r="B30" s="1" t="str">
        <f>("662671411921")</f>
        <v>662671411921</v>
      </c>
      <c r="C30" s="1" t="s">
        <v>232</v>
      </c>
      <c r="D30" s="1" t="s">
        <v>231</v>
      </c>
      <c r="E30" s="1">
        <v>191.99</v>
      </c>
      <c r="F30" s="3">
        <v>44562</v>
      </c>
      <c r="G30" s="1">
        <v>2.528</v>
      </c>
      <c r="H30" s="1" t="str">
        <f>("20662671411925")</f>
        <v>20662671411925</v>
      </c>
      <c r="I30" s="1">
        <v>1</v>
      </c>
      <c r="J30" s="1">
        <v>48</v>
      </c>
    </row>
    <row r="31" spans="1:10" x14ac:dyDescent="0.3">
      <c r="A31" s="1" t="s">
        <v>2</v>
      </c>
      <c r="B31" s="1" t="str">
        <f>("662671410733")</f>
        <v>662671410733</v>
      </c>
      <c r="C31" s="1" t="s">
        <v>230</v>
      </c>
      <c r="D31" s="1" t="s">
        <v>229</v>
      </c>
      <c r="E31" s="1">
        <v>200.02</v>
      </c>
      <c r="F31" s="3">
        <v>44562</v>
      </c>
      <c r="G31" s="1">
        <v>3.36</v>
      </c>
      <c r="H31" s="1" t="str">
        <f>("20662671410737")</f>
        <v>20662671410737</v>
      </c>
      <c r="I31" s="1">
        <v>1</v>
      </c>
      <c r="J31" s="1">
        <v>18</v>
      </c>
    </row>
    <row r="32" spans="1:10" x14ac:dyDescent="0.3">
      <c r="A32" s="1" t="s">
        <v>2</v>
      </c>
      <c r="B32" s="1" t="str">
        <f>("662671410153")</f>
        <v>662671410153</v>
      </c>
      <c r="C32" s="1" t="s">
        <v>228</v>
      </c>
      <c r="D32" s="1" t="s">
        <v>227</v>
      </c>
      <c r="E32" s="1">
        <v>29.11</v>
      </c>
      <c r="F32" s="3">
        <v>44562</v>
      </c>
      <c r="G32" s="1">
        <v>0.58099999999999996</v>
      </c>
      <c r="H32" s="1" t="str">
        <f>("20662671410157")</f>
        <v>20662671410157</v>
      </c>
      <c r="I32" s="1">
        <v>12</v>
      </c>
      <c r="J32" s="1">
        <v>216</v>
      </c>
    </row>
    <row r="33" spans="1:10" x14ac:dyDescent="0.3">
      <c r="A33" s="1" t="s">
        <v>2</v>
      </c>
      <c r="B33" s="1" t="str">
        <f>("662671412089")</f>
        <v>662671412089</v>
      </c>
      <c r="C33" s="1" t="s">
        <v>226</v>
      </c>
      <c r="D33" s="1" t="s">
        <v>225</v>
      </c>
      <c r="E33" s="1">
        <v>80.75</v>
      </c>
      <c r="F33" s="3">
        <v>44562</v>
      </c>
      <c r="G33" s="1">
        <v>0.64200000000000002</v>
      </c>
      <c r="H33" s="1" t="str">
        <f>("20662671412083")</f>
        <v>20662671412083</v>
      </c>
      <c r="I33" s="1">
        <v>10</v>
      </c>
      <c r="J33" s="1">
        <v>180</v>
      </c>
    </row>
    <row r="34" spans="1:10" x14ac:dyDescent="0.3">
      <c r="A34" s="1" t="s">
        <v>2</v>
      </c>
      <c r="B34" s="1" t="str">
        <f>("662671411761")</f>
        <v>662671411761</v>
      </c>
      <c r="C34" s="1" t="s">
        <v>224</v>
      </c>
      <c r="D34" s="1" t="s">
        <v>223</v>
      </c>
      <c r="E34" s="1">
        <v>24.11</v>
      </c>
      <c r="F34" s="3">
        <v>44562</v>
      </c>
      <c r="G34" s="1">
        <v>0.32600000000000001</v>
      </c>
      <c r="H34" s="1" t="str">
        <f>("20662671411765")</f>
        <v>20662671411765</v>
      </c>
      <c r="I34" s="1">
        <v>20</v>
      </c>
      <c r="J34" s="1">
        <v>480</v>
      </c>
    </row>
    <row r="35" spans="1:10" x14ac:dyDescent="0.3">
      <c r="A35" s="1" t="s">
        <v>2</v>
      </c>
      <c r="B35" s="1" t="str">
        <f>("662671410160")</f>
        <v>662671410160</v>
      </c>
      <c r="C35" s="1" t="s">
        <v>222</v>
      </c>
      <c r="D35" s="1" t="s">
        <v>221</v>
      </c>
      <c r="E35" s="1">
        <v>19.63</v>
      </c>
      <c r="F35" s="3">
        <v>44562</v>
      </c>
      <c r="G35" s="1">
        <v>0.155</v>
      </c>
      <c r="H35" s="1" t="str">
        <f>("20662671410164")</f>
        <v>20662671410164</v>
      </c>
      <c r="I35" s="1">
        <v>25</v>
      </c>
      <c r="J35" s="1">
        <v>800</v>
      </c>
    </row>
    <row r="36" spans="1:10" x14ac:dyDescent="0.3">
      <c r="A36" s="1" t="s">
        <v>2</v>
      </c>
      <c r="B36" s="1" t="str">
        <f>("662671410177")</f>
        <v>662671410177</v>
      </c>
      <c r="C36" s="1" t="s">
        <v>220</v>
      </c>
      <c r="D36" s="1" t="s">
        <v>219</v>
      </c>
      <c r="E36" s="1">
        <v>20.67</v>
      </c>
      <c r="F36" s="3">
        <v>44562</v>
      </c>
      <c r="G36" s="1">
        <v>0.30599999999999999</v>
      </c>
      <c r="H36" s="1" t="str">
        <f>("20662671410171")</f>
        <v>20662671410171</v>
      </c>
      <c r="I36" s="1">
        <v>25</v>
      </c>
      <c r="J36" s="1">
        <v>450</v>
      </c>
    </row>
    <row r="37" spans="1:10" x14ac:dyDescent="0.3">
      <c r="A37" s="1" t="s">
        <v>2</v>
      </c>
      <c r="B37" s="1" t="str">
        <f>("662671411594")</f>
        <v>662671411594</v>
      </c>
      <c r="C37" s="1" t="s">
        <v>218</v>
      </c>
      <c r="D37" s="1" t="s">
        <v>217</v>
      </c>
      <c r="E37" s="1">
        <v>84.24</v>
      </c>
      <c r="F37" s="3">
        <v>44562</v>
      </c>
      <c r="G37" s="1">
        <v>0.65300000000000002</v>
      </c>
      <c r="H37" s="1" t="str">
        <f>("20662671411598")</f>
        <v>20662671411598</v>
      </c>
      <c r="I37" s="1">
        <v>10</v>
      </c>
      <c r="J37" s="1">
        <v>180</v>
      </c>
    </row>
    <row r="38" spans="1:10" x14ac:dyDescent="0.3">
      <c r="A38" s="1" t="s">
        <v>2</v>
      </c>
      <c r="B38" s="1" t="str">
        <f>("662671410184")</f>
        <v>662671410184</v>
      </c>
      <c r="C38" s="1" t="s">
        <v>216</v>
      </c>
      <c r="D38" s="1" t="s">
        <v>215</v>
      </c>
      <c r="E38" s="1">
        <v>64.61</v>
      </c>
      <c r="F38" s="3">
        <v>44562</v>
      </c>
      <c r="G38" s="1">
        <v>1.08</v>
      </c>
      <c r="H38" s="1" t="str">
        <f>("20662671410188")</f>
        <v>20662671410188</v>
      </c>
      <c r="I38" s="1">
        <v>7</v>
      </c>
      <c r="J38" s="1">
        <v>126</v>
      </c>
    </row>
    <row r="39" spans="1:10" x14ac:dyDescent="0.3">
      <c r="A39" s="1" t="s">
        <v>2</v>
      </c>
      <c r="B39" s="1" t="str">
        <f>("662671410627")</f>
        <v>662671410627</v>
      </c>
      <c r="C39" s="1" t="s">
        <v>214</v>
      </c>
      <c r="D39" s="1" t="s">
        <v>213</v>
      </c>
      <c r="E39" s="1">
        <v>69.069999999999993</v>
      </c>
      <c r="F39" s="3">
        <v>44562</v>
      </c>
      <c r="G39" s="1">
        <v>0.98099999999999998</v>
      </c>
      <c r="H39" s="1" t="str">
        <f>("20662671410621")</f>
        <v>20662671410621</v>
      </c>
      <c r="I39" s="1">
        <v>5</v>
      </c>
      <c r="J39" s="1">
        <v>90</v>
      </c>
    </row>
    <row r="40" spans="1:10" x14ac:dyDescent="0.3">
      <c r="A40" s="1" t="s">
        <v>2</v>
      </c>
      <c r="B40" s="1" t="str">
        <f>("662671411648")</f>
        <v>662671411648</v>
      </c>
      <c r="C40" s="1" t="s">
        <v>212</v>
      </c>
      <c r="D40" s="1" t="s">
        <v>211</v>
      </c>
      <c r="E40" s="1">
        <v>145.43</v>
      </c>
      <c r="F40" s="3">
        <v>44562</v>
      </c>
      <c r="G40" s="1">
        <v>2.8140000000000001</v>
      </c>
      <c r="H40" s="1" t="str">
        <f>("20662671411642")</f>
        <v>20662671411642</v>
      </c>
      <c r="I40" s="1">
        <v>1</v>
      </c>
      <c r="J40" s="1">
        <v>32</v>
      </c>
    </row>
    <row r="41" spans="1:10" x14ac:dyDescent="0.3">
      <c r="A41" s="1" t="s">
        <v>2</v>
      </c>
      <c r="B41" s="1" t="str">
        <f>("662671412096")</f>
        <v>662671412096</v>
      </c>
      <c r="C41" s="1" t="s">
        <v>210</v>
      </c>
      <c r="D41" s="1" t="s">
        <v>209</v>
      </c>
      <c r="E41" s="1">
        <v>315.83999999999997</v>
      </c>
      <c r="F41" s="3">
        <v>44562</v>
      </c>
      <c r="G41" s="1">
        <v>2.609</v>
      </c>
      <c r="H41" s="1" t="str">
        <f>("20662671412090")</f>
        <v>20662671412090</v>
      </c>
      <c r="I41" s="1">
        <v>2</v>
      </c>
      <c r="J41" s="1">
        <v>36</v>
      </c>
    </row>
    <row r="42" spans="1:10" x14ac:dyDescent="0.3">
      <c r="A42" s="1" t="s">
        <v>2</v>
      </c>
      <c r="B42" s="1" t="str">
        <f>("662671410191")</f>
        <v>662671410191</v>
      </c>
      <c r="C42" s="1" t="s">
        <v>208</v>
      </c>
      <c r="D42" s="1" t="s">
        <v>207</v>
      </c>
      <c r="E42" s="1">
        <v>19.63</v>
      </c>
      <c r="F42" s="3">
        <v>44562</v>
      </c>
      <c r="G42" s="1">
        <v>0.20399999999999999</v>
      </c>
      <c r="H42" s="1" t="str">
        <f>("20662671410195")</f>
        <v>20662671410195</v>
      </c>
      <c r="I42" s="1">
        <v>40</v>
      </c>
      <c r="J42" s="1">
        <v>720</v>
      </c>
    </row>
    <row r="43" spans="1:10" x14ac:dyDescent="0.3">
      <c r="A43" s="1" t="s">
        <v>2</v>
      </c>
      <c r="B43" s="1" t="str">
        <f>("662671410207")</f>
        <v>662671410207</v>
      </c>
      <c r="C43" s="1" t="s">
        <v>206</v>
      </c>
      <c r="D43" s="1" t="s">
        <v>205</v>
      </c>
      <c r="E43" s="1">
        <v>23.3</v>
      </c>
      <c r="F43" s="3">
        <v>44562</v>
      </c>
      <c r="G43" s="1">
        <v>0.4</v>
      </c>
      <c r="H43" s="1" t="str">
        <f>("20662671410201")</f>
        <v>20662671410201</v>
      </c>
      <c r="I43" s="1">
        <v>20</v>
      </c>
      <c r="J43" s="1">
        <v>360</v>
      </c>
    </row>
    <row r="44" spans="1:10" x14ac:dyDescent="0.3">
      <c r="A44" s="1" t="s">
        <v>2</v>
      </c>
      <c r="B44" s="1" t="str">
        <f>("662671411655")</f>
        <v>662671411655</v>
      </c>
      <c r="C44" s="1" t="s">
        <v>204</v>
      </c>
      <c r="D44" s="1" t="s">
        <v>203</v>
      </c>
      <c r="E44" s="1">
        <v>72.760000000000005</v>
      </c>
      <c r="F44" s="3">
        <v>44562</v>
      </c>
      <c r="G44" s="1">
        <v>1.268</v>
      </c>
      <c r="H44" s="1" t="str">
        <f>("20662671411659")</f>
        <v>20662671411659</v>
      </c>
      <c r="I44" s="1">
        <v>4</v>
      </c>
      <c r="J44" s="1">
        <v>72</v>
      </c>
    </row>
    <row r="45" spans="1:10" x14ac:dyDescent="0.3">
      <c r="A45" s="1" t="s">
        <v>2</v>
      </c>
      <c r="B45" s="1" t="str">
        <f>("662671412102")</f>
        <v>662671412102</v>
      </c>
      <c r="C45" s="1" t="s">
        <v>202</v>
      </c>
      <c r="D45" s="1" t="s">
        <v>201</v>
      </c>
      <c r="E45" s="1">
        <v>474.59</v>
      </c>
      <c r="F45" s="3">
        <v>44562</v>
      </c>
      <c r="G45" s="1">
        <v>3.0379999999999998</v>
      </c>
      <c r="H45" s="1" t="str">
        <f>("20662671412106")</f>
        <v>20662671412106</v>
      </c>
      <c r="I45" s="1">
        <v>2</v>
      </c>
      <c r="J45" s="1">
        <v>36</v>
      </c>
    </row>
    <row r="46" spans="1:10" x14ac:dyDescent="0.3">
      <c r="A46" s="1" t="s">
        <v>2</v>
      </c>
      <c r="B46" s="1" t="str">
        <f>("662671410214")</f>
        <v>662671410214</v>
      </c>
      <c r="C46" s="1" t="s">
        <v>200</v>
      </c>
      <c r="D46" s="1" t="s">
        <v>199</v>
      </c>
      <c r="E46" s="1">
        <v>20.53</v>
      </c>
      <c r="F46" s="3">
        <v>44562</v>
      </c>
      <c r="G46" s="1">
        <v>0.214</v>
      </c>
      <c r="H46" s="1" t="str">
        <f>("20662671410218")</f>
        <v>20662671410218</v>
      </c>
      <c r="I46" s="1">
        <v>20</v>
      </c>
      <c r="J46" s="1">
        <v>640</v>
      </c>
    </row>
    <row r="47" spans="1:10" x14ac:dyDescent="0.3">
      <c r="A47" s="1" t="s">
        <v>2</v>
      </c>
      <c r="B47" s="1" t="str">
        <f>("662671410221")</f>
        <v>662671410221</v>
      </c>
      <c r="C47" s="1" t="s">
        <v>198</v>
      </c>
      <c r="D47" s="1" t="s">
        <v>197</v>
      </c>
      <c r="E47" s="1">
        <v>24.11</v>
      </c>
      <c r="F47" s="3">
        <v>44562</v>
      </c>
      <c r="G47" s="1">
        <v>0.45800000000000002</v>
      </c>
      <c r="H47" s="1" t="str">
        <f>("20662671410225")</f>
        <v>20662671410225</v>
      </c>
      <c r="I47" s="1">
        <v>20</v>
      </c>
      <c r="J47" s="1">
        <v>360</v>
      </c>
    </row>
    <row r="48" spans="1:10" x14ac:dyDescent="0.3">
      <c r="A48" s="1" t="s">
        <v>2</v>
      </c>
      <c r="B48" s="1" t="str">
        <f>("662671412126")</f>
        <v>662671412126</v>
      </c>
      <c r="C48" s="1" t="s">
        <v>196</v>
      </c>
      <c r="D48" s="1" t="s">
        <v>195</v>
      </c>
      <c r="E48" s="1">
        <v>13.01</v>
      </c>
      <c r="F48" s="3">
        <v>44562</v>
      </c>
      <c r="G48" s="1">
        <v>0.123</v>
      </c>
      <c r="H48" s="1" t="str">
        <f>("20662671412120")</f>
        <v>20662671412120</v>
      </c>
      <c r="I48" s="1">
        <v>30</v>
      </c>
      <c r="J48" s="1">
        <v>2160</v>
      </c>
    </row>
    <row r="49" spans="1:10" x14ac:dyDescent="0.3">
      <c r="A49" s="1" t="s">
        <v>2</v>
      </c>
      <c r="B49" s="1" t="str">
        <f>("662671410238")</f>
        <v>662671410238</v>
      </c>
      <c r="C49" s="1" t="s">
        <v>194</v>
      </c>
      <c r="D49" s="1" t="s">
        <v>193</v>
      </c>
      <c r="E49" s="1">
        <v>13.01</v>
      </c>
      <c r="F49" s="3">
        <v>44562</v>
      </c>
      <c r="G49" s="1">
        <v>0.11899999999999999</v>
      </c>
      <c r="H49" s="1" t="str">
        <f>("20662671410232")</f>
        <v>20662671410232</v>
      </c>
      <c r="I49" s="1">
        <v>70</v>
      </c>
      <c r="J49" s="1">
        <v>1260</v>
      </c>
    </row>
    <row r="50" spans="1:10" x14ac:dyDescent="0.3">
      <c r="A50" s="1" t="s">
        <v>2</v>
      </c>
      <c r="B50" s="1" t="str">
        <f>("662671410245")</f>
        <v>662671410245</v>
      </c>
      <c r="C50" s="1" t="s">
        <v>192</v>
      </c>
      <c r="D50" s="1" t="s">
        <v>191</v>
      </c>
      <c r="E50" s="1">
        <v>15.64</v>
      </c>
      <c r="F50" s="3">
        <v>44562</v>
      </c>
      <c r="G50" s="1">
        <v>0.23100000000000001</v>
      </c>
      <c r="H50" s="1" t="str">
        <f>("20662671410249")</f>
        <v>20662671410249</v>
      </c>
      <c r="I50" s="1">
        <v>35</v>
      </c>
      <c r="J50" s="1">
        <v>630</v>
      </c>
    </row>
    <row r="51" spans="1:10" x14ac:dyDescent="0.3">
      <c r="A51" s="1" t="s">
        <v>2</v>
      </c>
      <c r="B51" s="1" t="str">
        <f>("662671410252")</f>
        <v>662671410252</v>
      </c>
      <c r="C51" s="1" t="s">
        <v>190</v>
      </c>
      <c r="D51" s="1" t="s">
        <v>189</v>
      </c>
      <c r="E51" s="1">
        <v>50.55</v>
      </c>
      <c r="F51" s="3">
        <v>44562</v>
      </c>
      <c r="G51" s="1">
        <v>0.84799999999999998</v>
      </c>
      <c r="H51" s="1" t="str">
        <f>("20662671410256")</f>
        <v>20662671410256</v>
      </c>
      <c r="I51" s="1">
        <v>10</v>
      </c>
      <c r="J51" s="1">
        <v>180</v>
      </c>
    </row>
    <row r="52" spans="1:10" x14ac:dyDescent="0.3">
      <c r="A52" s="1" t="s">
        <v>2</v>
      </c>
      <c r="B52" s="1" t="str">
        <f>("662671410634")</f>
        <v>662671410634</v>
      </c>
      <c r="C52" s="1" t="s">
        <v>188</v>
      </c>
      <c r="D52" s="1" t="s">
        <v>187</v>
      </c>
      <c r="E52" s="1">
        <v>110.95</v>
      </c>
      <c r="F52" s="3">
        <v>44562</v>
      </c>
      <c r="G52" s="1">
        <v>1.962</v>
      </c>
      <c r="H52" s="1" t="str">
        <f>("20662671410638")</f>
        <v>20662671410638</v>
      </c>
      <c r="I52" s="1">
        <v>1</v>
      </c>
      <c r="J52" s="1">
        <v>48</v>
      </c>
    </row>
    <row r="53" spans="1:10" x14ac:dyDescent="0.3">
      <c r="A53" s="1" t="s">
        <v>2</v>
      </c>
      <c r="B53" s="1" t="str">
        <f>("662671410269")</f>
        <v>662671410269</v>
      </c>
      <c r="C53" s="1" t="s">
        <v>186</v>
      </c>
      <c r="D53" s="1" t="s">
        <v>185</v>
      </c>
      <c r="E53" s="1">
        <v>12.16</v>
      </c>
      <c r="F53" s="3">
        <v>44562</v>
      </c>
      <c r="G53" s="1">
        <v>0.16900000000000001</v>
      </c>
      <c r="H53" s="1" t="str">
        <f>("20662671410263")</f>
        <v>20662671410263</v>
      </c>
      <c r="I53" s="1">
        <v>60</v>
      </c>
      <c r="J53" s="1">
        <v>1080</v>
      </c>
    </row>
    <row r="54" spans="1:10" x14ac:dyDescent="0.3">
      <c r="A54" s="1" t="s">
        <v>2</v>
      </c>
      <c r="B54" s="1" t="str">
        <f>("662671410276")</f>
        <v>662671410276</v>
      </c>
      <c r="C54" s="1" t="s">
        <v>184</v>
      </c>
      <c r="D54" s="1" t="s">
        <v>183</v>
      </c>
      <c r="E54" s="1">
        <v>14.57</v>
      </c>
      <c r="F54" s="3">
        <v>44562</v>
      </c>
      <c r="G54" s="1">
        <v>0.23899999999999999</v>
      </c>
      <c r="H54" s="1" t="str">
        <f>("20662671410270")</f>
        <v>20662671410270</v>
      </c>
      <c r="I54" s="1">
        <v>35</v>
      </c>
      <c r="J54" s="1">
        <v>630</v>
      </c>
    </row>
    <row r="55" spans="1:10" x14ac:dyDescent="0.3">
      <c r="A55" s="1" t="s">
        <v>2</v>
      </c>
      <c r="B55" s="1" t="str">
        <f>("662671411532")</f>
        <v>662671411532</v>
      </c>
      <c r="C55" s="1" t="s">
        <v>182</v>
      </c>
      <c r="D55" s="1" t="s">
        <v>181</v>
      </c>
      <c r="E55" s="1">
        <v>54.01</v>
      </c>
      <c r="F55" s="3">
        <v>44562</v>
      </c>
      <c r="G55" s="1">
        <v>0.83799999999999997</v>
      </c>
      <c r="H55" s="1" t="str">
        <f>("20662671411536")</f>
        <v>20662671411536</v>
      </c>
      <c r="I55" s="1">
        <v>10</v>
      </c>
      <c r="J55" s="1">
        <v>180</v>
      </c>
    </row>
    <row r="56" spans="1:10" x14ac:dyDescent="0.3">
      <c r="A56" s="1" t="s">
        <v>2</v>
      </c>
      <c r="B56" s="1" t="str">
        <f>("662671412003")</f>
        <v>662671412003</v>
      </c>
      <c r="C56" s="1" t="s">
        <v>180</v>
      </c>
      <c r="D56" s="1" t="s">
        <v>179</v>
      </c>
      <c r="E56" s="1">
        <v>108.14</v>
      </c>
      <c r="F56" s="3">
        <v>44562</v>
      </c>
      <c r="G56" s="1">
        <v>2.0649999999999999</v>
      </c>
      <c r="H56" s="1" t="str">
        <f>("20662671412007")</f>
        <v>20662671412007</v>
      </c>
      <c r="I56" s="1">
        <v>1</v>
      </c>
      <c r="J56" s="1">
        <v>48</v>
      </c>
    </row>
    <row r="57" spans="1:10" x14ac:dyDescent="0.3">
      <c r="A57" s="1" t="s">
        <v>2</v>
      </c>
      <c r="B57" s="1" t="str">
        <f>("662671412584")</f>
        <v>662671412584</v>
      </c>
      <c r="C57" s="1" t="s">
        <v>178</v>
      </c>
      <c r="D57" s="1" t="s">
        <v>177</v>
      </c>
      <c r="E57" s="1">
        <v>56.21</v>
      </c>
      <c r="F57" s="3">
        <v>44562</v>
      </c>
      <c r="G57" s="1">
        <v>9.8000000000000004E-2</v>
      </c>
      <c r="H57" s="1" t="str">
        <f>("20662671412588")</f>
        <v>20662671412588</v>
      </c>
      <c r="I57" s="1">
        <v>15</v>
      </c>
      <c r="J57" s="1">
        <v>2160</v>
      </c>
    </row>
    <row r="58" spans="1:10" x14ac:dyDescent="0.3">
      <c r="A58" s="1" t="s">
        <v>2</v>
      </c>
      <c r="B58" s="1" t="str">
        <f>("662671410283")</f>
        <v>662671410283</v>
      </c>
      <c r="C58" s="1" t="s">
        <v>176</v>
      </c>
      <c r="D58" s="1" t="s">
        <v>175</v>
      </c>
      <c r="E58" s="1">
        <v>19.84</v>
      </c>
      <c r="F58" s="3">
        <v>44562</v>
      </c>
      <c r="G58" s="1">
        <v>0.114</v>
      </c>
      <c r="H58" s="1" t="str">
        <f>("20662671410287")</f>
        <v>20662671410287</v>
      </c>
      <c r="I58" s="1">
        <v>25</v>
      </c>
      <c r="J58" s="1">
        <v>1200</v>
      </c>
    </row>
    <row r="59" spans="1:10" x14ac:dyDescent="0.3">
      <c r="A59" s="1" t="s">
        <v>2</v>
      </c>
      <c r="B59" s="1" t="str">
        <f>("662671410290")</f>
        <v>662671410290</v>
      </c>
      <c r="C59" s="1" t="s">
        <v>174</v>
      </c>
      <c r="D59" s="1" t="s">
        <v>173</v>
      </c>
      <c r="E59" s="1">
        <v>16.95</v>
      </c>
      <c r="F59" s="3">
        <v>44562</v>
      </c>
      <c r="G59" s="1">
        <v>0.22500000000000001</v>
      </c>
      <c r="H59" s="1" t="str">
        <f>("20662671410294")</f>
        <v>20662671410294</v>
      </c>
      <c r="I59" s="1">
        <v>35</v>
      </c>
      <c r="J59" s="1">
        <v>630</v>
      </c>
    </row>
    <row r="60" spans="1:10" x14ac:dyDescent="0.3">
      <c r="A60" s="1" t="s">
        <v>2</v>
      </c>
      <c r="B60" s="1" t="str">
        <f>("662671410306")</f>
        <v>662671410306</v>
      </c>
      <c r="C60" s="1" t="s">
        <v>172</v>
      </c>
      <c r="D60" s="1" t="s">
        <v>171</v>
      </c>
      <c r="E60" s="1">
        <v>66.75</v>
      </c>
      <c r="F60" s="3">
        <v>44562</v>
      </c>
      <c r="G60" s="1">
        <v>0.749</v>
      </c>
      <c r="H60" s="1" t="str">
        <f>("20662671410300")</f>
        <v>20662671410300</v>
      </c>
      <c r="I60" s="1">
        <v>12</v>
      </c>
      <c r="J60" s="1">
        <v>216</v>
      </c>
    </row>
    <row r="61" spans="1:10" x14ac:dyDescent="0.3">
      <c r="A61" s="1" t="s">
        <v>2</v>
      </c>
      <c r="B61" s="1" t="str">
        <f>("662671412034")</f>
        <v>662671412034</v>
      </c>
      <c r="C61" s="1" t="s">
        <v>170</v>
      </c>
      <c r="D61" s="1" t="s">
        <v>169</v>
      </c>
      <c r="E61" s="1">
        <v>207.43</v>
      </c>
      <c r="F61" s="3">
        <v>44562</v>
      </c>
      <c r="G61" s="1">
        <v>1.6419999999999999</v>
      </c>
      <c r="H61" s="1" t="str">
        <f>("20662671412038")</f>
        <v>20662671412038</v>
      </c>
      <c r="I61" s="1">
        <v>1</v>
      </c>
      <c r="J61" s="1">
        <v>48</v>
      </c>
    </row>
    <row r="62" spans="1:10" x14ac:dyDescent="0.3">
      <c r="A62" s="1" t="s">
        <v>2</v>
      </c>
      <c r="B62" s="1" t="str">
        <f>("662671411686")</f>
        <v>662671411686</v>
      </c>
      <c r="C62" s="1" t="s">
        <v>168</v>
      </c>
      <c r="D62" s="1" t="s">
        <v>167</v>
      </c>
      <c r="E62" s="1">
        <v>91.44</v>
      </c>
      <c r="F62" s="3">
        <v>44562</v>
      </c>
      <c r="G62" s="1">
        <v>1.139</v>
      </c>
      <c r="H62" s="1" t="str">
        <f>("20662671411680")</f>
        <v>20662671411680</v>
      </c>
      <c r="I62" s="1">
        <v>8</v>
      </c>
      <c r="J62" s="1">
        <v>144</v>
      </c>
    </row>
    <row r="63" spans="1:10" x14ac:dyDescent="0.3">
      <c r="A63" s="1" t="s">
        <v>2</v>
      </c>
      <c r="B63" s="1" t="str">
        <f>("662671411600")</f>
        <v>662671411600</v>
      </c>
      <c r="C63" s="1" t="s">
        <v>166</v>
      </c>
      <c r="D63" s="1" t="s">
        <v>165</v>
      </c>
      <c r="E63" s="1">
        <v>19.84</v>
      </c>
      <c r="F63" s="3">
        <v>44562</v>
      </c>
      <c r="G63" s="1">
        <v>0.27800000000000002</v>
      </c>
      <c r="H63" s="1" t="str">
        <f>("20662671411604")</f>
        <v>20662671411604</v>
      </c>
      <c r="I63" s="1">
        <v>15</v>
      </c>
      <c r="J63" s="1">
        <v>720</v>
      </c>
    </row>
    <row r="64" spans="1:10" x14ac:dyDescent="0.3">
      <c r="A64" s="1" t="s">
        <v>2</v>
      </c>
      <c r="B64" s="1" t="str">
        <f>("662671412041")</f>
        <v>662671412041</v>
      </c>
      <c r="C64" s="1" t="s">
        <v>164</v>
      </c>
      <c r="D64" s="1" t="s">
        <v>163</v>
      </c>
      <c r="E64" s="1">
        <v>228.61</v>
      </c>
      <c r="F64" s="3">
        <v>44562</v>
      </c>
      <c r="G64" s="1">
        <v>1.216</v>
      </c>
      <c r="H64" s="1" t="str">
        <f>("20662671412045")</f>
        <v>20662671412045</v>
      </c>
      <c r="I64" s="1">
        <v>1</v>
      </c>
      <c r="J64" s="1">
        <v>48</v>
      </c>
    </row>
    <row r="65" spans="1:10" x14ac:dyDescent="0.3">
      <c r="A65" s="1" t="s">
        <v>2</v>
      </c>
      <c r="B65" s="1" t="str">
        <f>("662671412621")</f>
        <v>662671412621</v>
      </c>
      <c r="C65" s="1" t="s">
        <v>162</v>
      </c>
      <c r="D65" s="1" t="s">
        <v>161</v>
      </c>
      <c r="E65" s="1">
        <v>43</v>
      </c>
      <c r="F65" s="3">
        <v>44562</v>
      </c>
      <c r="G65" s="1">
        <v>7.9000000000000001E-2</v>
      </c>
      <c r="H65" s="1" t="str">
        <f>("20662671412625")</f>
        <v>20662671412625</v>
      </c>
      <c r="I65" s="1">
        <v>15</v>
      </c>
      <c r="J65" s="1">
        <v>2160</v>
      </c>
    </row>
    <row r="66" spans="1:10" x14ac:dyDescent="0.3">
      <c r="A66" s="1" t="s">
        <v>2</v>
      </c>
      <c r="B66" s="1" t="str">
        <f>("662671410313")</f>
        <v>662671410313</v>
      </c>
      <c r="C66" s="1" t="s">
        <v>160</v>
      </c>
      <c r="D66" s="1" t="s">
        <v>159</v>
      </c>
      <c r="E66" s="1">
        <v>7.95</v>
      </c>
      <c r="F66" s="3">
        <v>44562</v>
      </c>
      <c r="G66" s="1">
        <v>8.7999999999999995E-2</v>
      </c>
      <c r="H66" s="1" t="str">
        <f>("20662671410317")</f>
        <v>20662671410317</v>
      </c>
      <c r="I66" s="1">
        <v>50</v>
      </c>
      <c r="J66" s="1">
        <v>1600</v>
      </c>
    </row>
    <row r="67" spans="1:10" x14ac:dyDescent="0.3">
      <c r="A67" s="1" t="s">
        <v>2</v>
      </c>
      <c r="B67" s="1" t="str">
        <f>("662671410320")</f>
        <v>662671410320</v>
      </c>
      <c r="C67" s="1" t="s">
        <v>158</v>
      </c>
      <c r="D67" s="1" t="s">
        <v>157</v>
      </c>
      <c r="E67" s="1">
        <v>9.2799999999999994</v>
      </c>
      <c r="F67" s="3">
        <v>44562</v>
      </c>
      <c r="G67" s="1">
        <v>0.155</v>
      </c>
      <c r="H67" s="1" t="str">
        <f>("20662671410324")</f>
        <v>20662671410324</v>
      </c>
      <c r="I67" s="1">
        <v>55</v>
      </c>
      <c r="J67" s="1">
        <v>990</v>
      </c>
    </row>
    <row r="68" spans="1:10" x14ac:dyDescent="0.3">
      <c r="A68" s="1" t="s">
        <v>2</v>
      </c>
      <c r="B68" s="1" t="str">
        <f>("662671411624")</f>
        <v>662671411624</v>
      </c>
      <c r="C68" s="1" t="s">
        <v>156</v>
      </c>
      <c r="D68" s="1" t="s">
        <v>155</v>
      </c>
      <c r="E68" s="1">
        <v>67.78</v>
      </c>
      <c r="F68" s="3">
        <v>44562</v>
      </c>
      <c r="G68" s="1">
        <v>1.369</v>
      </c>
      <c r="H68" s="1" t="str">
        <f>("20662671411628")</f>
        <v>20662671411628</v>
      </c>
      <c r="I68" s="1">
        <v>1</v>
      </c>
      <c r="J68" s="1">
        <v>48</v>
      </c>
    </row>
    <row r="69" spans="1:10" x14ac:dyDescent="0.3">
      <c r="A69" s="1" t="s">
        <v>2</v>
      </c>
      <c r="B69" s="1" t="str">
        <f>("662671410337")</f>
        <v>662671410337</v>
      </c>
      <c r="C69" s="1" t="s">
        <v>154</v>
      </c>
      <c r="D69" s="1" t="s">
        <v>153</v>
      </c>
      <c r="E69" s="1">
        <v>28.89</v>
      </c>
      <c r="F69" s="3">
        <v>44562</v>
      </c>
      <c r="G69" s="1">
        <v>0.64700000000000002</v>
      </c>
      <c r="H69" s="1" t="str">
        <f>("20662671410331")</f>
        <v>20662671410331</v>
      </c>
      <c r="I69" s="1">
        <v>10</v>
      </c>
      <c r="J69" s="1">
        <v>240</v>
      </c>
    </row>
    <row r="70" spans="1:10" x14ac:dyDescent="0.3">
      <c r="A70" s="1" t="s">
        <v>2</v>
      </c>
      <c r="B70" s="1" t="str">
        <f>("662671410344")</f>
        <v>662671410344</v>
      </c>
      <c r="C70" s="1" t="s">
        <v>152</v>
      </c>
      <c r="D70" s="1" t="s">
        <v>151</v>
      </c>
      <c r="E70" s="1">
        <v>14.17</v>
      </c>
      <c r="F70" s="3">
        <v>44562</v>
      </c>
      <c r="G70" s="1">
        <v>0.151</v>
      </c>
      <c r="H70" s="1" t="str">
        <f>("20662671410348")</f>
        <v>20662671410348</v>
      </c>
      <c r="I70" s="1">
        <v>30</v>
      </c>
      <c r="J70" s="1">
        <v>1440</v>
      </c>
    </row>
    <row r="71" spans="1:10" x14ac:dyDescent="0.3">
      <c r="A71" s="1" t="s">
        <v>2</v>
      </c>
      <c r="B71" s="1" t="str">
        <f>("662671410351")</f>
        <v>662671410351</v>
      </c>
      <c r="C71" s="1" t="s">
        <v>150</v>
      </c>
      <c r="D71" s="1" t="s">
        <v>149</v>
      </c>
      <c r="E71" s="1">
        <v>16.72</v>
      </c>
      <c r="F71" s="3">
        <v>44562</v>
      </c>
      <c r="G71" s="1">
        <v>0.23300000000000001</v>
      </c>
      <c r="H71" s="1" t="str">
        <f>("20662671410355")</f>
        <v>20662671410355</v>
      </c>
      <c r="I71" s="1">
        <v>25</v>
      </c>
      <c r="J71" s="1">
        <v>1200</v>
      </c>
    </row>
    <row r="72" spans="1:10" x14ac:dyDescent="0.3">
      <c r="A72" s="1" t="s">
        <v>2</v>
      </c>
      <c r="B72" s="1" t="str">
        <f>("662671410368")</f>
        <v>662671410368</v>
      </c>
      <c r="C72" s="1" t="s">
        <v>148</v>
      </c>
      <c r="D72" s="1" t="s">
        <v>147</v>
      </c>
      <c r="E72" s="1">
        <v>43.68</v>
      </c>
      <c r="F72" s="3">
        <v>44562</v>
      </c>
      <c r="G72" s="1">
        <v>0.49</v>
      </c>
      <c r="H72" s="1" t="str">
        <f>("20662671410362")</f>
        <v>20662671410362</v>
      </c>
      <c r="I72" s="1">
        <v>20</v>
      </c>
      <c r="J72" s="1">
        <v>360</v>
      </c>
    </row>
    <row r="73" spans="1:10" x14ac:dyDescent="0.3">
      <c r="A73" s="1" t="s">
        <v>2</v>
      </c>
      <c r="B73" s="1" t="str">
        <f>("662671411907")</f>
        <v>662671411907</v>
      </c>
      <c r="C73" s="1" t="s">
        <v>146</v>
      </c>
      <c r="D73" s="1" t="s">
        <v>145</v>
      </c>
      <c r="E73" s="1">
        <v>13.41</v>
      </c>
      <c r="F73" s="3">
        <v>44562</v>
      </c>
      <c r="G73" s="1">
        <v>8.5999999999999993E-2</v>
      </c>
      <c r="H73" s="1" t="str">
        <f>("20662671411901")</f>
        <v>20662671411901</v>
      </c>
      <c r="I73" s="1">
        <v>40</v>
      </c>
      <c r="J73" s="1">
        <v>2880</v>
      </c>
    </row>
    <row r="74" spans="1:10" x14ac:dyDescent="0.3">
      <c r="A74" s="1" t="s">
        <v>2</v>
      </c>
      <c r="B74" s="1" t="str">
        <f>("662671410375")</f>
        <v>662671410375</v>
      </c>
      <c r="C74" s="1" t="s">
        <v>144</v>
      </c>
      <c r="D74" s="1" t="s">
        <v>143</v>
      </c>
      <c r="E74" s="1">
        <v>17.670000000000002</v>
      </c>
      <c r="F74" s="3">
        <v>44562</v>
      </c>
      <c r="G74" s="1">
        <v>0.16300000000000001</v>
      </c>
      <c r="H74" s="1" t="str">
        <f>("20662671410379")</f>
        <v>20662671410379</v>
      </c>
      <c r="I74" s="1">
        <v>40</v>
      </c>
      <c r="J74" s="1">
        <v>1920</v>
      </c>
    </row>
    <row r="75" spans="1:10" x14ac:dyDescent="0.3">
      <c r="A75" s="1" t="s">
        <v>2</v>
      </c>
      <c r="B75" s="1" t="str">
        <f>("662671410382")</f>
        <v>662671410382</v>
      </c>
      <c r="C75" s="1" t="s">
        <v>142</v>
      </c>
      <c r="D75" s="1" t="s">
        <v>141</v>
      </c>
      <c r="E75" s="1">
        <v>24.11</v>
      </c>
      <c r="F75" s="3">
        <v>44562</v>
      </c>
      <c r="G75" s="1">
        <v>0.13900000000000001</v>
      </c>
      <c r="H75" s="1" t="str">
        <f>("20662671410386")</f>
        <v>20662671410386</v>
      </c>
      <c r="I75" s="1">
        <v>40</v>
      </c>
      <c r="J75" s="1">
        <v>1920</v>
      </c>
    </row>
    <row r="76" spans="1:10" x14ac:dyDescent="0.3">
      <c r="A76" s="1" t="s">
        <v>2</v>
      </c>
      <c r="B76" s="1" t="str">
        <f>("662671410399")</f>
        <v>662671410399</v>
      </c>
      <c r="C76" s="1" t="s">
        <v>140</v>
      </c>
      <c r="D76" s="1" t="s">
        <v>139</v>
      </c>
      <c r="E76" s="1">
        <v>17.43</v>
      </c>
      <c r="F76" s="3">
        <v>44562</v>
      </c>
      <c r="G76" s="1">
        <v>0.151</v>
      </c>
      <c r="H76" s="1" t="str">
        <f>("20662671410393")</f>
        <v>20662671410393</v>
      </c>
      <c r="I76" s="1">
        <v>40</v>
      </c>
      <c r="J76" s="1">
        <v>1920</v>
      </c>
    </row>
    <row r="77" spans="1:10" x14ac:dyDescent="0.3">
      <c r="A77" s="1" t="s">
        <v>2</v>
      </c>
      <c r="B77" s="1" t="str">
        <f>("662671410405")</f>
        <v>662671410405</v>
      </c>
      <c r="C77" s="1" t="s">
        <v>138</v>
      </c>
      <c r="D77" s="1" t="s">
        <v>137</v>
      </c>
      <c r="E77" s="1">
        <v>25.8</v>
      </c>
      <c r="F77" s="3">
        <v>44562</v>
      </c>
      <c r="G77" s="1">
        <v>0.189</v>
      </c>
      <c r="H77" s="1" t="str">
        <f>("20662671410409")</f>
        <v>20662671410409</v>
      </c>
      <c r="I77" s="1">
        <v>60</v>
      </c>
      <c r="J77" s="1">
        <v>1920</v>
      </c>
    </row>
    <row r="78" spans="1:10" x14ac:dyDescent="0.3">
      <c r="A78" s="1" t="s">
        <v>2</v>
      </c>
      <c r="B78" s="1" t="str">
        <f>("662671411709")</f>
        <v>662671411709</v>
      </c>
      <c r="C78" s="1" t="s">
        <v>136</v>
      </c>
      <c r="D78" s="1" t="s">
        <v>135</v>
      </c>
      <c r="E78" s="1">
        <v>10.54</v>
      </c>
      <c r="F78" s="3">
        <v>44562</v>
      </c>
      <c r="G78" s="1">
        <v>8.4000000000000005E-2</v>
      </c>
      <c r="H78" s="1" t="str">
        <f>("20662671411703")</f>
        <v>20662671411703</v>
      </c>
      <c r="I78" s="1">
        <v>18</v>
      </c>
      <c r="J78" s="1">
        <v>2592</v>
      </c>
    </row>
    <row r="79" spans="1:10" x14ac:dyDescent="0.3">
      <c r="A79" s="1" t="s">
        <v>2</v>
      </c>
      <c r="B79" s="1" t="str">
        <f>("662671410412")</f>
        <v>662671410412</v>
      </c>
      <c r="C79" s="1" t="s">
        <v>134</v>
      </c>
      <c r="D79" s="1" t="s">
        <v>133</v>
      </c>
      <c r="E79" s="1">
        <v>46.54</v>
      </c>
      <c r="F79" s="3">
        <v>44562</v>
      </c>
      <c r="G79" s="1">
        <v>0.46200000000000002</v>
      </c>
      <c r="H79" s="1" t="str">
        <f>("20662671410416")</f>
        <v>20662671410416</v>
      </c>
      <c r="I79" s="1">
        <v>20</v>
      </c>
      <c r="J79" s="1">
        <v>360</v>
      </c>
    </row>
    <row r="80" spans="1:10" x14ac:dyDescent="0.3">
      <c r="A80" s="1" t="s">
        <v>2</v>
      </c>
      <c r="B80" s="1" t="str">
        <f>("662671411617")</f>
        <v>662671411617</v>
      </c>
      <c r="C80" s="1" t="s">
        <v>132</v>
      </c>
      <c r="D80" s="1" t="s">
        <v>131</v>
      </c>
      <c r="E80" s="1">
        <v>56.44</v>
      </c>
      <c r="F80" s="3">
        <v>44562</v>
      </c>
      <c r="G80" s="1">
        <v>0.60899999999999999</v>
      </c>
      <c r="H80" s="1" t="str">
        <f>("20662671411611")</f>
        <v>20662671411611</v>
      </c>
      <c r="I80" s="1">
        <v>20</v>
      </c>
      <c r="J80" s="1">
        <v>360</v>
      </c>
    </row>
    <row r="81" spans="1:10" x14ac:dyDescent="0.3">
      <c r="A81" s="1" t="s">
        <v>2</v>
      </c>
      <c r="B81" s="1" t="str">
        <f>("662671024237")</f>
        <v>662671024237</v>
      </c>
      <c r="C81" s="1" t="s">
        <v>130</v>
      </c>
      <c r="D81" s="1" t="s">
        <v>129</v>
      </c>
      <c r="E81" s="1">
        <v>59.51</v>
      </c>
      <c r="F81" s="3">
        <v>44562</v>
      </c>
      <c r="G81" s="1">
        <v>0.82</v>
      </c>
      <c r="H81" s="1" t="str">
        <f>("20662671024231")</f>
        <v>20662671024231</v>
      </c>
      <c r="I81" s="1">
        <v>10</v>
      </c>
      <c r="J81" s="1">
        <v>180</v>
      </c>
    </row>
    <row r="82" spans="1:10" x14ac:dyDescent="0.3">
      <c r="A82" s="1" t="s">
        <v>2</v>
      </c>
      <c r="B82" s="1" t="str">
        <f>("662671411662")</f>
        <v>662671411662</v>
      </c>
      <c r="C82" s="1" t="s">
        <v>128</v>
      </c>
      <c r="D82" s="1" t="s">
        <v>127</v>
      </c>
      <c r="E82" s="1">
        <v>11.29</v>
      </c>
      <c r="F82" s="3">
        <v>44562</v>
      </c>
      <c r="G82" s="1">
        <v>7.8E-2</v>
      </c>
      <c r="H82" s="1" t="str">
        <f>("20662671411666")</f>
        <v>20662671411666</v>
      </c>
      <c r="I82" s="1">
        <v>50</v>
      </c>
      <c r="J82" s="1">
        <v>3600</v>
      </c>
    </row>
    <row r="83" spans="1:10" x14ac:dyDescent="0.3">
      <c r="A83" s="1" t="s">
        <v>2</v>
      </c>
      <c r="B83" s="1" t="str">
        <f>("662671412133")</f>
        <v>662671412133</v>
      </c>
      <c r="C83" s="1" t="s">
        <v>126</v>
      </c>
      <c r="D83" s="1" t="s">
        <v>125</v>
      </c>
      <c r="E83" s="1">
        <v>26.59</v>
      </c>
      <c r="F83" s="3">
        <v>44562</v>
      </c>
      <c r="G83" s="1">
        <v>0.28100000000000003</v>
      </c>
      <c r="H83" s="1" t="str">
        <f>("20662671412137")</f>
        <v>20662671412137</v>
      </c>
      <c r="I83" s="1">
        <v>20</v>
      </c>
      <c r="J83" s="1">
        <v>960</v>
      </c>
    </row>
    <row r="84" spans="1:10" x14ac:dyDescent="0.3">
      <c r="A84" s="1" t="s">
        <v>2</v>
      </c>
      <c r="B84" s="1" t="str">
        <f>("662671410689")</f>
        <v>662671410689</v>
      </c>
      <c r="C84" s="1" t="s">
        <v>124</v>
      </c>
      <c r="D84" s="1" t="s">
        <v>123</v>
      </c>
      <c r="E84" s="1">
        <v>46.36</v>
      </c>
      <c r="F84" s="3">
        <v>44562</v>
      </c>
      <c r="G84" s="1">
        <v>0.68</v>
      </c>
      <c r="H84" s="1" t="str">
        <f>("20662671410683")</f>
        <v>20662671410683</v>
      </c>
      <c r="I84" s="1">
        <v>12</v>
      </c>
      <c r="J84" s="1">
        <v>288</v>
      </c>
    </row>
    <row r="85" spans="1:10" x14ac:dyDescent="0.3">
      <c r="A85" s="1" t="s">
        <v>2</v>
      </c>
      <c r="B85" s="1" t="str">
        <f>("662671412140")</f>
        <v>662671412140</v>
      </c>
      <c r="C85" s="1" t="s">
        <v>122</v>
      </c>
      <c r="D85" s="1" t="s">
        <v>121</v>
      </c>
      <c r="E85" s="1">
        <v>108.77</v>
      </c>
      <c r="F85" s="3">
        <v>44562</v>
      </c>
      <c r="G85" s="1">
        <v>0.83</v>
      </c>
      <c r="H85" s="1" t="str">
        <f>("20662671412144")</f>
        <v>20662671412144</v>
      </c>
      <c r="I85" s="1">
        <v>12</v>
      </c>
      <c r="J85" s="1">
        <v>216</v>
      </c>
    </row>
    <row r="86" spans="1:10" x14ac:dyDescent="0.3">
      <c r="A86" s="1" t="s">
        <v>2</v>
      </c>
      <c r="B86" s="1" t="str">
        <f>("662671410429")</f>
        <v>662671410429</v>
      </c>
      <c r="C86" s="1" t="s">
        <v>120</v>
      </c>
      <c r="D86" s="1" t="s">
        <v>119</v>
      </c>
      <c r="E86" s="1">
        <v>15.26</v>
      </c>
      <c r="F86" s="3">
        <v>44562</v>
      </c>
      <c r="G86" s="1">
        <v>0.73</v>
      </c>
      <c r="H86" s="1" t="str">
        <f>("20662671410423")</f>
        <v>20662671410423</v>
      </c>
      <c r="I86" s="1">
        <v>45</v>
      </c>
      <c r="J86" s="1">
        <v>2160</v>
      </c>
    </row>
    <row r="87" spans="1:10" x14ac:dyDescent="0.3">
      <c r="A87" s="1" t="s">
        <v>2</v>
      </c>
      <c r="B87" s="1" t="str">
        <f>("662671410436")</f>
        <v>662671410436</v>
      </c>
      <c r="C87" s="1" t="s">
        <v>118</v>
      </c>
      <c r="D87" s="1" t="s">
        <v>117</v>
      </c>
      <c r="E87" s="1">
        <v>17.28</v>
      </c>
      <c r="F87" s="3">
        <v>44562</v>
      </c>
      <c r="G87" s="1">
        <v>0.154</v>
      </c>
      <c r="H87" s="1" t="str">
        <f>("20662671410430")</f>
        <v>20662671410430</v>
      </c>
      <c r="I87" s="1">
        <v>60</v>
      </c>
      <c r="J87" s="1">
        <v>1440</v>
      </c>
    </row>
    <row r="88" spans="1:10" x14ac:dyDescent="0.3">
      <c r="A88" s="1" t="s">
        <v>2</v>
      </c>
      <c r="B88" s="1" t="str">
        <f>("662671411945")</f>
        <v>662671411945</v>
      </c>
      <c r="C88" s="1" t="s">
        <v>116</v>
      </c>
      <c r="D88" s="1" t="s">
        <v>115</v>
      </c>
      <c r="E88" s="1">
        <v>147.29</v>
      </c>
      <c r="F88" s="3">
        <v>44562</v>
      </c>
      <c r="G88" s="1">
        <v>0.48699999999999999</v>
      </c>
      <c r="H88" s="1" t="str">
        <f>("20662671411949")</f>
        <v>20662671411949</v>
      </c>
      <c r="I88" s="1">
        <v>20</v>
      </c>
      <c r="J88" s="1">
        <v>360</v>
      </c>
    </row>
    <row r="89" spans="1:10" x14ac:dyDescent="0.3">
      <c r="A89" s="1" t="s">
        <v>2</v>
      </c>
      <c r="B89" s="1" t="str">
        <f>("662671412157")</f>
        <v>662671412157</v>
      </c>
      <c r="C89" s="1" t="s">
        <v>114</v>
      </c>
      <c r="D89" s="1" t="s">
        <v>113</v>
      </c>
      <c r="E89" s="1">
        <v>350.13</v>
      </c>
      <c r="F89" s="3">
        <v>44562</v>
      </c>
      <c r="G89" s="1">
        <v>0.92300000000000004</v>
      </c>
      <c r="H89" s="1" t="str">
        <f>("20662671412151")</f>
        <v>20662671412151</v>
      </c>
      <c r="I89" s="1">
        <v>8</v>
      </c>
      <c r="J89" s="1">
        <v>144</v>
      </c>
    </row>
    <row r="90" spans="1:10" x14ac:dyDescent="0.3">
      <c r="A90" s="1" t="s">
        <v>2</v>
      </c>
      <c r="B90" s="1" t="str">
        <f>("662671410443")</f>
        <v>662671410443</v>
      </c>
      <c r="C90" s="1" t="s">
        <v>112</v>
      </c>
      <c r="D90" s="1" t="s">
        <v>111</v>
      </c>
      <c r="E90" s="1">
        <v>14.06</v>
      </c>
      <c r="F90" s="3">
        <v>44562</v>
      </c>
      <c r="G90" s="1">
        <v>0.157</v>
      </c>
      <c r="H90" s="1" t="str">
        <f>("20662671410447")</f>
        <v>20662671410447</v>
      </c>
      <c r="I90" s="1">
        <v>60</v>
      </c>
      <c r="J90" s="1">
        <v>4320</v>
      </c>
    </row>
    <row r="91" spans="1:10" x14ac:dyDescent="0.3">
      <c r="A91" s="1" t="s">
        <v>2</v>
      </c>
      <c r="B91" s="1" t="str">
        <f>("662671410450")</f>
        <v>662671410450</v>
      </c>
      <c r="C91" s="1" t="s">
        <v>110</v>
      </c>
      <c r="D91" s="1" t="s">
        <v>109</v>
      </c>
      <c r="E91" s="1">
        <v>9.6199999999999992</v>
      </c>
      <c r="F91" s="3">
        <v>44562</v>
      </c>
      <c r="G91" s="1">
        <v>9.5000000000000001E-2</v>
      </c>
      <c r="H91" s="1" t="str">
        <f>("20662671410454")</f>
        <v>20662671410454</v>
      </c>
      <c r="I91" s="1">
        <v>75</v>
      </c>
      <c r="J91" s="1">
        <v>5400</v>
      </c>
    </row>
    <row r="92" spans="1:10" x14ac:dyDescent="0.3">
      <c r="A92" s="1" t="s">
        <v>2</v>
      </c>
      <c r="B92" s="1" t="str">
        <f>("662671410467")</f>
        <v>662671410467</v>
      </c>
      <c r="C92" s="1" t="s">
        <v>108</v>
      </c>
      <c r="D92" s="1" t="s">
        <v>107</v>
      </c>
      <c r="E92" s="1">
        <v>13.7</v>
      </c>
      <c r="F92" s="3">
        <v>44562</v>
      </c>
      <c r="G92" s="1">
        <v>0.19900000000000001</v>
      </c>
      <c r="H92" s="1" t="str">
        <f>("20662671410461")</f>
        <v>20662671410461</v>
      </c>
      <c r="I92" s="1">
        <v>60</v>
      </c>
      <c r="J92" s="1">
        <v>2880</v>
      </c>
    </row>
    <row r="93" spans="1:10" x14ac:dyDescent="0.3">
      <c r="A93" s="1" t="s">
        <v>2</v>
      </c>
      <c r="B93" s="1" t="str">
        <f>("662671410474")</f>
        <v>662671410474</v>
      </c>
      <c r="C93" s="1" t="s">
        <v>106</v>
      </c>
      <c r="D93" s="1" t="s">
        <v>105</v>
      </c>
      <c r="E93" s="1">
        <v>25.67</v>
      </c>
      <c r="F93" s="3">
        <v>44562</v>
      </c>
      <c r="G93" s="1">
        <v>0.26100000000000001</v>
      </c>
      <c r="H93" s="1" t="str">
        <f>("20662671410478")</f>
        <v>20662671410478</v>
      </c>
      <c r="I93" s="1">
        <v>20</v>
      </c>
      <c r="J93" s="1">
        <v>640</v>
      </c>
    </row>
    <row r="94" spans="1:10" x14ac:dyDescent="0.3">
      <c r="A94" s="1" t="s">
        <v>2</v>
      </c>
      <c r="B94" s="1" t="str">
        <f>("662671410498")</f>
        <v>662671410498</v>
      </c>
      <c r="C94" s="1" t="s">
        <v>104</v>
      </c>
      <c r="D94" s="1" t="s">
        <v>103</v>
      </c>
      <c r="E94" s="1">
        <v>35.1</v>
      </c>
      <c r="F94" s="3">
        <v>44562</v>
      </c>
      <c r="G94" s="1">
        <v>0.23</v>
      </c>
      <c r="H94" s="1" t="str">
        <f>("20662671410492")</f>
        <v>20662671410492</v>
      </c>
      <c r="I94" s="1">
        <v>25</v>
      </c>
      <c r="J94" s="1">
        <v>800</v>
      </c>
    </row>
    <row r="95" spans="1:10" x14ac:dyDescent="0.3">
      <c r="A95" s="1" t="s">
        <v>2</v>
      </c>
      <c r="B95" s="1" t="str">
        <f>("662671410801")</f>
        <v>662671410801</v>
      </c>
      <c r="C95" s="1" t="s">
        <v>102</v>
      </c>
      <c r="D95" s="1" t="s">
        <v>101</v>
      </c>
      <c r="E95" s="1">
        <v>18.98</v>
      </c>
      <c r="F95" s="3">
        <v>44562</v>
      </c>
      <c r="G95" s="1">
        <v>7.3999999999999996E-2</v>
      </c>
      <c r="H95" s="1" t="str">
        <f>("20662671410805")</f>
        <v>20662671410805</v>
      </c>
      <c r="I95" s="1">
        <v>25</v>
      </c>
      <c r="J95" s="1">
        <v>3600</v>
      </c>
    </row>
    <row r="96" spans="1:10" x14ac:dyDescent="0.3">
      <c r="A96" s="1" t="s">
        <v>2</v>
      </c>
      <c r="B96" s="1" t="str">
        <f>("662671410504")</f>
        <v>662671410504</v>
      </c>
      <c r="C96" s="1" t="s">
        <v>100</v>
      </c>
      <c r="D96" s="1" t="s">
        <v>99</v>
      </c>
      <c r="E96" s="1">
        <v>20.149999999999999</v>
      </c>
      <c r="F96" s="3">
        <v>44562</v>
      </c>
      <c r="G96" s="1">
        <v>0.14399999999999999</v>
      </c>
      <c r="H96" s="1" t="str">
        <f>("20662671410508")</f>
        <v>20662671410508</v>
      </c>
      <c r="I96" s="1">
        <v>50</v>
      </c>
      <c r="J96" s="1">
        <v>2400</v>
      </c>
    </row>
    <row r="97" spans="1:10" x14ac:dyDescent="0.3">
      <c r="A97" s="1" t="s">
        <v>2</v>
      </c>
      <c r="B97" s="1" t="str">
        <f>("662671410757")</f>
        <v>662671410757</v>
      </c>
      <c r="C97" s="1" t="s">
        <v>98</v>
      </c>
      <c r="D97" s="1" t="s">
        <v>97</v>
      </c>
      <c r="E97" s="1">
        <v>28.33</v>
      </c>
      <c r="F97" s="3">
        <v>44562</v>
      </c>
      <c r="G97" s="1">
        <v>0.61899999999999999</v>
      </c>
      <c r="H97" s="1" t="str">
        <f>("20662671410751")</f>
        <v>20662671410751</v>
      </c>
      <c r="I97" s="1">
        <v>15</v>
      </c>
      <c r="J97" s="1">
        <v>480</v>
      </c>
    </row>
    <row r="98" spans="1:10" x14ac:dyDescent="0.3">
      <c r="A98" s="1" t="s">
        <v>2</v>
      </c>
      <c r="B98" s="1" t="str">
        <f>("662671411693")</f>
        <v>662671411693</v>
      </c>
      <c r="C98" s="1" t="s">
        <v>96</v>
      </c>
      <c r="D98" s="1" t="s">
        <v>95</v>
      </c>
      <c r="E98" s="1">
        <v>546.76</v>
      </c>
      <c r="F98" s="3">
        <v>44562</v>
      </c>
      <c r="G98" s="1">
        <v>1.663</v>
      </c>
      <c r="H98" s="1" t="str">
        <f>("20662671411697")</f>
        <v>20662671411697</v>
      </c>
      <c r="I98" s="1">
        <v>3</v>
      </c>
      <c r="J98" s="1">
        <v>144</v>
      </c>
    </row>
    <row r="99" spans="1:10" x14ac:dyDescent="0.3">
      <c r="A99" s="1" t="s">
        <v>2</v>
      </c>
      <c r="B99" s="1" t="str">
        <f>("662671410511")</f>
        <v>662671410511</v>
      </c>
      <c r="C99" s="1" t="s">
        <v>94</v>
      </c>
      <c r="D99" s="1" t="s">
        <v>93</v>
      </c>
      <c r="E99" s="1">
        <v>75.400000000000006</v>
      </c>
      <c r="F99" s="3">
        <v>44562</v>
      </c>
      <c r="G99" s="1">
        <v>0.63200000000000001</v>
      </c>
      <c r="H99" s="1" t="str">
        <f>("20662671410515")</f>
        <v>20662671410515</v>
      </c>
      <c r="I99" s="1">
        <v>6</v>
      </c>
      <c r="J99" s="1">
        <v>192</v>
      </c>
    </row>
    <row r="100" spans="1:10" x14ac:dyDescent="0.3">
      <c r="A100" s="1" t="s">
        <v>2</v>
      </c>
      <c r="B100" s="1" t="str">
        <f>("662671410528")</f>
        <v>662671410528</v>
      </c>
      <c r="C100" s="1" t="s">
        <v>92</v>
      </c>
      <c r="D100" s="1" t="s">
        <v>91</v>
      </c>
      <c r="E100" s="1">
        <v>8.3800000000000008</v>
      </c>
      <c r="F100" s="3">
        <v>44562</v>
      </c>
      <c r="G100" s="1">
        <v>5.8000000000000003E-2</v>
      </c>
      <c r="H100" s="1" t="str">
        <f>("20662671410522")</f>
        <v>20662671410522</v>
      </c>
      <c r="I100" s="1">
        <v>60</v>
      </c>
      <c r="J100" s="1">
        <v>2880</v>
      </c>
    </row>
    <row r="101" spans="1:10" x14ac:dyDescent="0.3">
      <c r="A101" s="1" t="s">
        <v>2</v>
      </c>
      <c r="B101" s="1" t="str">
        <f>("662671410535")</f>
        <v>662671410535</v>
      </c>
      <c r="C101" s="1" t="s">
        <v>90</v>
      </c>
      <c r="D101" s="1" t="s">
        <v>89</v>
      </c>
      <c r="E101" s="1">
        <v>10.029999999999999</v>
      </c>
      <c r="F101" s="3">
        <v>44562</v>
      </c>
      <c r="G101" s="1">
        <v>0.13900000000000001</v>
      </c>
      <c r="H101" s="1" t="str">
        <f>("20662671410539")</f>
        <v>20662671410539</v>
      </c>
      <c r="I101" s="1">
        <v>50</v>
      </c>
      <c r="J101" s="1">
        <v>1600</v>
      </c>
    </row>
    <row r="102" spans="1:10" x14ac:dyDescent="0.3">
      <c r="A102" s="1" t="s">
        <v>2</v>
      </c>
      <c r="B102" s="1" t="str">
        <f>("662671410542")</f>
        <v>662671410542</v>
      </c>
      <c r="C102" s="1" t="s">
        <v>88</v>
      </c>
      <c r="D102" s="1" t="s">
        <v>87</v>
      </c>
      <c r="E102" s="1">
        <v>48.02</v>
      </c>
      <c r="F102" s="3">
        <v>44562</v>
      </c>
      <c r="G102" s="1">
        <v>0.44900000000000001</v>
      </c>
      <c r="H102" s="1" t="str">
        <f>("20662671410546")</f>
        <v>20662671410546</v>
      </c>
      <c r="I102" s="1">
        <v>30</v>
      </c>
      <c r="J102" s="1">
        <v>540</v>
      </c>
    </row>
    <row r="103" spans="1:10" x14ac:dyDescent="0.3">
      <c r="A103" s="1" t="s">
        <v>2</v>
      </c>
      <c r="B103" s="1" t="str">
        <f>("662671411563")</f>
        <v>662671411563</v>
      </c>
      <c r="C103" s="1" t="s">
        <v>86</v>
      </c>
      <c r="D103" s="1" t="s">
        <v>85</v>
      </c>
      <c r="E103" s="1">
        <v>96.1</v>
      </c>
      <c r="F103" s="3">
        <v>44562</v>
      </c>
      <c r="G103" s="1">
        <v>1.08</v>
      </c>
      <c r="H103" s="1" t="str">
        <f>("20662671411567")</f>
        <v>20662671411567</v>
      </c>
      <c r="I103" s="1">
        <v>4</v>
      </c>
      <c r="J103" s="1">
        <v>128</v>
      </c>
    </row>
    <row r="104" spans="1:10" x14ac:dyDescent="0.3">
      <c r="A104" s="1" t="s">
        <v>2</v>
      </c>
      <c r="B104" s="1" t="str">
        <f>("662671410559")</f>
        <v>662671410559</v>
      </c>
      <c r="C104" s="1" t="s">
        <v>84</v>
      </c>
      <c r="D104" s="1" t="s">
        <v>83</v>
      </c>
      <c r="E104" s="1">
        <v>93.6</v>
      </c>
      <c r="F104" s="3">
        <v>44562</v>
      </c>
      <c r="G104" s="1">
        <v>1.3149999999999999</v>
      </c>
      <c r="H104" s="1" t="str">
        <f>("20662671410553")</f>
        <v>20662671410553</v>
      </c>
      <c r="I104" s="1">
        <v>6</v>
      </c>
      <c r="J104" s="1">
        <v>108</v>
      </c>
    </row>
    <row r="105" spans="1:10" x14ac:dyDescent="0.3">
      <c r="A105" s="1" t="s">
        <v>2</v>
      </c>
      <c r="B105" s="1" t="str">
        <f>("662671410566")</f>
        <v>662671410566</v>
      </c>
      <c r="C105" s="1" t="s">
        <v>82</v>
      </c>
      <c r="D105" s="1" t="s">
        <v>81</v>
      </c>
      <c r="E105" s="1">
        <v>29.93</v>
      </c>
      <c r="F105" s="3">
        <v>44562</v>
      </c>
      <c r="G105" s="1">
        <v>0.82499999999999996</v>
      </c>
      <c r="H105" s="1" t="str">
        <f>("20662671410560")</f>
        <v>20662671410560</v>
      </c>
      <c r="I105" s="1">
        <v>35</v>
      </c>
      <c r="J105" s="1">
        <v>1680</v>
      </c>
    </row>
    <row r="106" spans="1:10" x14ac:dyDescent="0.3">
      <c r="A106" s="1" t="s">
        <v>2</v>
      </c>
      <c r="B106" s="1" t="str">
        <f>("662671410573")</f>
        <v>662671410573</v>
      </c>
      <c r="C106" s="1" t="s">
        <v>80</v>
      </c>
      <c r="D106" s="1" t="s">
        <v>79</v>
      </c>
      <c r="E106" s="1">
        <v>37.130000000000003</v>
      </c>
      <c r="F106" s="3">
        <v>44562</v>
      </c>
      <c r="G106" s="1">
        <v>0.314</v>
      </c>
      <c r="H106" s="1" t="str">
        <f>("20662671410577")</f>
        <v>20662671410577</v>
      </c>
      <c r="I106" s="1">
        <v>30</v>
      </c>
      <c r="J106" s="1">
        <v>960</v>
      </c>
    </row>
    <row r="107" spans="1:10" x14ac:dyDescent="0.3">
      <c r="A107" s="1" t="s">
        <v>2</v>
      </c>
      <c r="B107" s="1" t="str">
        <f>("662671412492")</f>
        <v>662671412492</v>
      </c>
      <c r="C107" s="1" t="s">
        <v>78</v>
      </c>
      <c r="D107" s="1" t="s">
        <v>77</v>
      </c>
      <c r="E107" s="1">
        <v>243.63</v>
      </c>
      <c r="F107" s="3">
        <v>44562</v>
      </c>
      <c r="G107" s="1">
        <v>0.84299999999999997</v>
      </c>
      <c r="H107" s="1" t="str">
        <f>("20662671412496")</f>
        <v>20662671412496</v>
      </c>
      <c r="I107" s="1">
        <v>6</v>
      </c>
      <c r="J107" s="1">
        <v>192</v>
      </c>
    </row>
    <row r="108" spans="1:10" x14ac:dyDescent="0.3">
      <c r="A108" s="1" t="s">
        <v>2</v>
      </c>
      <c r="B108" s="1" t="str">
        <f>("662671410580")</f>
        <v>662671410580</v>
      </c>
      <c r="C108" s="1" t="s">
        <v>76</v>
      </c>
      <c r="D108" s="1" t="s">
        <v>75</v>
      </c>
      <c r="E108" s="1">
        <v>55.75</v>
      </c>
      <c r="F108" s="3">
        <v>44562</v>
      </c>
      <c r="G108" s="1">
        <v>0.35599999999999998</v>
      </c>
      <c r="H108" s="1" t="str">
        <f>("20662671410584")</f>
        <v>20662671410584</v>
      </c>
      <c r="I108" s="1">
        <v>25</v>
      </c>
      <c r="J108" s="1">
        <v>1200</v>
      </c>
    </row>
    <row r="109" spans="1:10" x14ac:dyDescent="0.3">
      <c r="A109" s="1" t="s">
        <v>2</v>
      </c>
      <c r="B109" s="1" t="str">
        <f>("662671412508")</f>
        <v>662671412508</v>
      </c>
      <c r="C109" s="1" t="s">
        <v>74</v>
      </c>
      <c r="D109" s="1" t="s">
        <v>73</v>
      </c>
      <c r="E109" s="1">
        <v>81.52</v>
      </c>
      <c r="F109" s="3">
        <v>44562</v>
      </c>
      <c r="G109" s="1">
        <v>0.56200000000000006</v>
      </c>
      <c r="H109" s="1" t="str">
        <f>("20662671412502")</f>
        <v>20662671412502</v>
      </c>
      <c r="I109" s="1">
        <v>1</v>
      </c>
      <c r="J109" s="1">
        <v>144</v>
      </c>
    </row>
    <row r="110" spans="1:10" x14ac:dyDescent="0.3">
      <c r="A110" s="1" t="s">
        <v>2</v>
      </c>
      <c r="B110" s="1" t="str">
        <f>("662671412447")</f>
        <v>662671412447</v>
      </c>
      <c r="C110" s="1" t="s">
        <v>72</v>
      </c>
      <c r="D110" s="1" t="s">
        <v>71</v>
      </c>
      <c r="E110" s="1">
        <v>42.84</v>
      </c>
      <c r="F110" s="3">
        <v>44562</v>
      </c>
      <c r="G110" s="1">
        <v>9.2999999999999999E-2</v>
      </c>
      <c r="H110" s="1" t="str">
        <f>("20662671412441")</f>
        <v>20662671412441</v>
      </c>
      <c r="I110" s="1">
        <v>13</v>
      </c>
      <c r="J110" s="1">
        <v>936</v>
      </c>
    </row>
    <row r="111" spans="1:10" x14ac:dyDescent="0.3">
      <c r="A111" s="1" t="s">
        <v>2</v>
      </c>
      <c r="B111" s="1" t="str">
        <f>("662671410658")</f>
        <v>662671410658</v>
      </c>
      <c r="C111" s="1" t="s">
        <v>70</v>
      </c>
      <c r="D111" s="1" t="s">
        <v>69</v>
      </c>
      <c r="E111" s="1">
        <v>19.09</v>
      </c>
      <c r="F111" s="3">
        <v>44562</v>
      </c>
      <c r="G111" s="1">
        <v>0.224</v>
      </c>
      <c r="H111" s="1" t="str">
        <f>("20662671410652")</f>
        <v>20662671410652</v>
      </c>
      <c r="I111" s="1">
        <v>30</v>
      </c>
      <c r="J111" s="1">
        <v>540</v>
      </c>
    </row>
    <row r="112" spans="1:10" x14ac:dyDescent="0.3">
      <c r="A112" s="1" t="s">
        <v>2</v>
      </c>
      <c r="B112" s="1" t="str">
        <f>("662671411730")</f>
        <v>662671411730</v>
      </c>
      <c r="C112" s="1" t="s">
        <v>68</v>
      </c>
      <c r="D112" s="1" t="s">
        <v>67</v>
      </c>
      <c r="E112" s="1">
        <v>66.05</v>
      </c>
      <c r="F112" s="3">
        <v>44562</v>
      </c>
      <c r="G112" s="1">
        <v>0.67400000000000004</v>
      </c>
      <c r="H112" s="1" t="str">
        <f>("20662671411734")</f>
        <v>20662671411734</v>
      </c>
      <c r="I112" s="1">
        <v>10</v>
      </c>
      <c r="J112" s="1">
        <v>180</v>
      </c>
    </row>
    <row r="113" spans="1:10" x14ac:dyDescent="0.3">
      <c r="A113" s="1" t="s">
        <v>2</v>
      </c>
      <c r="B113" s="1" t="str">
        <f>("662671412171")</f>
        <v>662671412171</v>
      </c>
      <c r="C113" s="1" t="s">
        <v>66</v>
      </c>
      <c r="D113" s="1" t="s">
        <v>65</v>
      </c>
      <c r="E113" s="1">
        <v>228.6</v>
      </c>
      <c r="F113" s="3">
        <v>44562</v>
      </c>
      <c r="G113" s="1">
        <v>1.5369999999999999</v>
      </c>
      <c r="H113" s="1" t="str">
        <f>("20662671412175")</f>
        <v>20662671412175</v>
      </c>
      <c r="I113" s="1">
        <v>4</v>
      </c>
      <c r="J113" s="1">
        <v>72</v>
      </c>
    </row>
    <row r="114" spans="1:10" x14ac:dyDescent="0.3">
      <c r="A114" s="1" t="s">
        <v>2</v>
      </c>
      <c r="B114" s="1" t="str">
        <f>("662671410696")</f>
        <v>662671410696</v>
      </c>
      <c r="C114" s="1" t="s">
        <v>64</v>
      </c>
      <c r="D114" s="1" t="s">
        <v>63</v>
      </c>
      <c r="E114" s="1">
        <v>183.44</v>
      </c>
      <c r="F114" s="3">
        <v>44562</v>
      </c>
      <c r="G114" s="1">
        <v>1.0880000000000001</v>
      </c>
      <c r="H114" s="1" t="str">
        <f>("20662671410690")</f>
        <v>20662671410690</v>
      </c>
      <c r="I114" s="1">
        <v>8</v>
      </c>
      <c r="J114" s="1">
        <v>144</v>
      </c>
    </row>
    <row r="115" spans="1:10" x14ac:dyDescent="0.3">
      <c r="A115" s="1" t="s">
        <v>2</v>
      </c>
      <c r="B115" s="1" t="str">
        <f>("662671411631")</f>
        <v>662671411631</v>
      </c>
      <c r="C115" s="1" t="s">
        <v>62</v>
      </c>
      <c r="D115" s="1" t="s">
        <v>61</v>
      </c>
      <c r="E115" s="1">
        <v>187.21</v>
      </c>
      <c r="F115" s="3">
        <v>44562</v>
      </c>
      <c r="G115" s="1">
        <v>1.18</v>
      </c>
      <c r="H115" s="1" t="str">
        <f>("20662671411635")</f>
        <v>20662671411635</v>
      </c>
      <c r="I115" s="1">
        <v>8</v>
      </c>
      <c r="J115" s="1">
        <v>144</v>
      </c>
    </row>
    <row r="116" spans="1:10" x14ac:dyDescent="0.3">
      <c r="A116" s="1" t="s">
        <v>2</v>
      </c>
      <c r="B116" s="1" t="str">
        <f>("662671411877")</f>
        <v>662671411877</v>
      </c>
      <c r="C116" s="1" t="s">
        <v>60</v>
      </c>
      <c r="D116" s="1" t="s">
        <v>59</v>
      </c>
      <c r="E116" s="1">
        <v>15.64</v>
      </c>
      <c r="F116" s="3">
        <v>44562</v>
      </c>
      <c r="G116" s="1">
        <v>0.14699999999999999</v>
      </c>
      <c r="H116" s="1" t="str">
        <f>("20662671411871")</f>
        <v>20662671411871</v>
      </c>
      <c r="I116" s="1">
        <v>40</v>
      </c>
      <c r="J116" s="1">
        <v>960</v>
      </c>
    </row>
    <row r="117" spans="1:10" x14ac:dyDescent="0.3">
      <c r="A117" s="1" t="s">
        <v>2</v>
      </c>
      <c r="B117" s="1" t="str">
        <f>("662671411860")</f>
        <v>662671411860</v>
      </c>
      <c r="C117" s="1" t="s">
        <v>58</v>
      </c>
      <c r="D117" s="1" t="s">
        <v>57</v>
      </c>
      <c r="E117" s="1">
        <v>30.11</v>
      </c>
      <c r="F117" s="3">
        <v>44562</v>
      </c>
      <c r="G117" s="1">
        <v>0.58899999999999997</v>
      </c>
      <c r="H117" s="1" t="str">
        <f>("20662671411864")</f>
        <v>20662671411864</v>
      </c>
      <c r="I117" s="1">
        <v>12</v>
      </c>
      <c r="J117" s="1">
        <v>216</v>
      </c>
    </row>
    <row r="118" spans="1:10" x14ac:dyDescent="0.3">
      <c r="A118" s="1" t="s">
        <v>2</v>
      </c>
      <c r="B118" s="1" t="str">
        <f>("662671410597")</f>
        <v>662671410597</v>
      </c>
      <c r="C118" s="1" t="s">
        <v>56</v>
      </c>
      <c r="D118" s="1" t="s">
        <v>55</v>
      </c>
      <c r="E118" s="1">
        <v>22.56</v>
      </c>
      <c r="F118" s="3">
        <v>44562</v>
      </c>
      <c r="G118" s="1">
        <v>0.11</v>
      </c>
      <c r="H118" s="1" t="str">
        <f>("20662671410591")</f>
        <v>20662671410591</v>
      </c>
      <c r="I118" s="1">
        <v>35</v>
      </c>
      <c r="J118" s="1">
        <v>1680</v>
      </c>
    </row>
    <row r="119" spans="1:10" x14ac:dyDescent="0.3">
      <c r="A119" s="1" t="s">
        <v>2</v>
      </c>
      <c r="B119" s="1" t="str">
        <f>("662671410603")</f>
        <v>662671410603</v>
      </c>
      <c r="C119" s="1" t="s">
        <v>54</v>
      </c>
      <c r="D119" s="1" t="s">
        <v>53</v>
      </c>
      <c r="E119" s="1">
        <v>24.38</v>
      </c>
      <c r="F119" s="3">
        <v>44562</v>
      </c>
      <c r="G119" s="1">
        <v>0.187</v>
      </c>
      <c r="H119" s="1" t="str">
        <f>("20662671410607")</f>
        <v>20662671410607</v>
      </c>
      <c r="I119" s="1">
        <v>20</v>
      </c>
      <c r="J119" s="1">
        <v>960</v>
      </c>
    </row>
    <row r="120" spans="1:10" x14ac:dyDescent="0.3">
      <c r="A120" s="1" t="s">
        <v>2</v>
      </c>
      <c r="B120" s="1" t="str">
        <f>("662671410771")</f>
        <v>662671410771</v>
      </c>
      <c r="C120" s="1" t="s">
        <v>52</v>
      </c>
      <c r="D120" s="1" t="s">
        <v>51</v>
      </c>
      <c r="E120" s="1">
        <v>71.59</v>
      </c>
      <c r="F120" s="3">
        <v>44562</v>
      </c>
      <c r="G120" s="1">
        <v>0.503</v>
      </c>
      <c r="H120" s="1" t="str">
        <f>("20662671410775")</f>
        <v>20662671410775</v>
      </c>
      <c r="I120" s="1">
        <v>15</v>
      </c>
      <c r="J120" s="1">
        <v>270</v>
      </c>
    </row>
    <row r="121" spans="1:10" x14ac:dyDescent="0.3">
      <c r="A121" s="1" t="s">
        <v>2</v>
      </c>
      <c r="B121" s="1" t="str">
        <f>("662671412201")</f>
        <v>662671412201</v>
      </c>
      <c r="C121" s="1" t="s">
        <v>50</v>
      </c>
      <c r="D121" s="1" t="s">
        <v>49</v>
      </c>
      <c r="E121" s="1">
        <v>142.44999999999999</v>
      </c>
      <c r="F121" s="3">
        <v>44562</v>
      </c>
      <c r="G121" s="1">
        <v>0.94499999999999995</v>
      </c>
      <c r="H121" s="1" t="str">
        <f>("20662671412205")</f>
        <v>20662671412205</v>
      </c>
      <c r="I121" s="1">
        <v>1</v>
      </c>
      <c r="J121" s="1">
        <v>72</v>
      </c>
    </row>
    <row r="122" spans="1:10" x14ac:dyDescent="0.3">
      <c r="A122" s="1" t="s">
        <v>2</v>
      </c>
      <c r="B122" s="1" t="str">
        <f>("662671412218")</f>
        <v>662671412218</v>
      </c>
      <c r="C122" s="1" t="s">
        <v>48</v>
      </c>
      <c r="D122" s="1" t="s">
        <v>47</v>
      </c>
      <c r="E122" s="1">
        <v>21.45</v>
      </c>
      <c r="F122" s="3">
        <v>44562</v>
      </c>
      <c r="G122" s="1">
        <v>0.11</v>
      </c>
      <c r="H122" s="1" t="str">
        <f>("20662671412212")</f>
        <v>20662671412212</v>
      </c>
      <c r="I122" s="1">
        <v>40</v>
      </c>
      <c r="J122" s="1">
        <v>1920</v>
      </c>
    </row>
    <row r="123" spans="1:10" x14ac:dyDescent="0.3">
      <c r="A123" s="1" t="s">
        <v>2</v>
      </c>
      <c r="B123" s="1" t="str">
        <f>("662671410665")</f>
        <v>662671410665</v>
      </c>
      <c r="C123" s="1" t="s">
        <v>46</v>
      </c>
      <c r="D123" s="1" t="s">
        <v>45</v>
      </c>
      <c r="E123" s="1">
        <v>22.95</v>
      </c>
      <c r="F123" s="3">
        <v>44562</v>
      </c>
      <c r="G123" s="1">
        <v>0.16600000000000001</v>
      </c>
      <c r="H123" s="1" t="str">
        <f>("20662671410669")</f>
        <v>20662671410669</v>
      </c>
      <c r="I123" s="1">
        <v>15</v>
      </c>
      <c r="J123" s="1">
        <v>1080</v>
      </c>
    </row>
    <row r="124" spans="1:10" x14ac:dyDescent="0.3">
      <c r="A124" s="1" t="s">
        <v>2</v>
      </c>
      <c r="B124" s="1" t="str">
        <f>("662671410795")</f>
        <v>662671410795</v>
      </c>
      <c r="C124" s="1" t="s">
        <v>44</v>
      </c>
      <c r="D124" s="1" t="s">
        <v>43</v>
      </c>
      <c r="E124" s="1">
        <v>17.22</v>
      </c>
      <c r="F124" s="3">
        <v>44562</v>
      </c>
      <c r="G124" s="1">
        <v>0.128</v>
      </c>
      <c r="H124" s="1" t="str">
        <f>("20662671410799")</f>
        <v>20662671410799</v>
      </c>
      <c r="I124" s="1">
        <v>40</v>
      </c>
      <c r="J124" s="1">
        <v>1280</v>
      </c>
    </row>
    <row r="125" spans="1:10" x14ac:dyDescent="0.3">
      <c r="A125" s="1" t="s">
        <v>2</v>
      </c>
      <c r="B125" s="1" t="str">
        <f>("662671410726")</f>
        <v>662671410726</v>
      </c>
      <c r="C125" s="1" t="s">
        <v>42</v>
      </c>
      <c r="D125" s="1" t="s">
        <v>41</v>
      </c>
      <c r="E125" s="1">
        <v>18.739999999999998</v>
      </c>
      <c r="F125" s="3">
        <v>44562</v>
      </c>
      <c r="G125" s="1">
        <v>0.22500000000000001</v>
      </c>
      <c r="H125" s="1" t="str">
        <f>("20662671410720")</f>
        <v>20662671410720</v>
      </c>
      <c r="I125" s="1">
        <v>25</v>
      </c>
      <c r="J125" s="1">
        <v>1200</v>
      </c>
    </row>
    <row r="126" spans="1:10" x14ac:dyDescent="0.3">
      <c r="A126" s="1" t="s">
        <v>2</v>
      </c>
      <c r="B126" s="1" t="str">
        <f>("662671411716")</f>
        <v>662671411716</v>
      </c>
      <c r="C126" s="1" t="s">
        <v>40</v>
      </c>
      <c r="D126" s="1" t="s">
        <v>39</v>
      </c>
      <c r="E126" s="1">
        <v>56.21</v>
      </c>
      <c r="F126" s="3">
        <v>44562</v>
      </c>
      <c r="G126" s="1">
        <v>0.19500000000000001</v>
      </c>
      <c r="H126" s="1" t="str">
        <f>("20662671411710")</f>
        <v>20662671411710</v>
      </c>
      <c r="I126" s="1">
        <v>65</v>
      </c>
      <c r="J126" s="1">
        <v>1170</v>
      </c>
    </row>
    <row r="127" spans="1:10" x14ac:dyDescent="0.3">
      <c r="A127" s="1" t="s">
        <v>2</v>
      </c>
      <c r="B127" s="1" t="str">
        <f>("662671410719")</f>
        <v>662671410719</v>
      </c>
      <c r="C127" s="1" t="s">
        <v>38</v>
      </c>
      <c r="D127" s="1" t="s">
        <v>37</v>
      </c>
      <c r="E127" s="1">
        <v>65.53</v>
      </c>
      <c r="F127" s="3">
        <v>44562</v>
      </c>
      <c r="G127" s="1">
        <v>0.186</v>
      </c>
      <c r="H127" s="1" t="str">
        <f>("20662671410713")</f>
        <v>20662671410713</v>
      </c>
      <c r="I127" s="1">
        <v>30</v>
      </c>
      <c r="J127" s="1">
        <v>540</v>
      </c>
    </row>
    <row r="128" spans="1:10" x14ac:dyDescent="0.3">
      <c r="A128" s="1" t="s">
        <v>2</v>
      </c>
      <c r="B128" s="1" t="str">
        <f>("662671411723")</f>
        <v>662671411723</v>
      </c>
      <c r="C128" s="1" t="s">
        <v>36</v>
      </c>
      <c r="D128" s="1" t="s">
        <v>35</v>
      </c>
      <c r="E128" s="1">
        <v>96.71</v>
      </c>
      <c r="F128" s="3">
        <v>44562</v>
      </c>
      <c r="G128" s="1">
        <v>0.189</v>
      </c>
      <c r="H128" s="1" t="str">
        <f>("20662671411727")</f>
        <v>20662671411727</v>
      </c>
      <c r="I128" s="1">
        <v>24</v>
      </c>
      <c r="J128" s="1">
        <v>1152</v>
      </c>
    </row>
    <row r="129" spans="1:10" x14ac:dyDescent="0.3">
      <c r="A129" s="1" t="s">
        <v>2</v>
      </c>
      <c r="B129" s="1" t="str">
        <f>("662671411518")</f>
        <v>662671411518</v>
      </c>
      <c r="C129" s="1" t="s">
        <v>34</v>
      </c>
      <c r="D129" s="1" t="s">
        <v>33</v>
      </c>
      <c r="E129" s="1">
        <v>46.36</v>
      </c>
      <c r="F129" s="3">
        <v>44562</v>
      </c>
      <c r="G129" s="1">
        <v>0.55200000000000005</v>
      </c>
      <c r="H129" s="1" t="str">
        <f>("20662671411512")</f>
        <v>20662671411512</v>
      </c>
      <c r="I129" s="1">
        <v>10</v>
      </c>
      <c r="J129" s="1">
        <v>180</v>
      </c>
    </row>
    <row r="130" spans="1:10" x14ac:dyDescent="0.3">
      <c r="A130" s="1" t="s">
        <v>2</v>
      </c>
      <c r="B130" s="1" t="str">
        <f>("662671412232")</f>
        <v>662671412232</v>
      </c>
      <c r="C130" s="1" t="s">
        <v>32</v>
      </c>
      <c r="D130" s="1" t="s">
        <v>31</v>
      </c>
      <c r="E130" s="1">
        <v>16.95</v>
      </c>
      <c r="F130" s="3">
        <v>44562</v>
      </c>
      <c r="G130" s="1">
        <v>0.10199999999999999</v>
      </c>
      <c r="H130" s="1" t="str">
        <f>("20662671412236")</f>
        <v>20662671412236</v>
      </c>
      <c r="I130" s="1">
        <v>36</v>
      </c>
      <c r="J130" s="1">
        <v>1728</v>
      </c>
    </row>
    <row r="131" spans="1:10" x14ac:dyDescent="0.3">
      <c r="A131" s="1" t="s">
        <v>2</v>
      </c>
      <c r="B131" s="1" t="str">
        <f>("662671412249")</f>
        <v>662671412249</v>
      </c>
      <c r="C131" s="1" t="s">
        <v>30</v>
      </c>
      <c r="D131" s="1" t="s">
        <v>29</v>
      </c>
      <c r="E131" s="1">
        <v>18.45</v>
      </c>
      <c r="F131" s="3">
        <v>44562</v>
      </c>
      <c r="G131" s="1">
        <v>0.18</v>
      </c>
      <c r="H131" s="1" t="str">
        <f>("20662671412243")</f>
        <v>20662671412243</v>
      </c>
      <c r="I131" s="1">
        <v>20</v>
      </c>
      <c r="J131" s="1">
        <v>960</v>
      </c>
    </row>
    <row r="132" spans="1:10" x14ac:dyDescent="0.3">
      <c r="A132" s="1" t="s">
        <v>2</v>
      </c>
      <c r="B132" s="1" t="str">
        <f>("662671412256")</f>
        <v>662671412256</v>
      </c>
      <c r="C132" s="1" t="s">
        <v>28</v>
      </c>
      <c r="D132" s="1" t="s">
        <v>27</v>
      </c>
      <c r="E132" s="1">
        <v>39.28</v>
      </c>
      <c r="F132" s="3">
        <v>44562</v>
      </c>
      <c r="G132" s="1">
        <v>0.20499999999999999</v>
      </c>
      <c r="H132" s="1" t="str">
        <f>("20662671412250")</f>
        <v>20662671412250</v>
      </c>
      <c r="I132" s="1">
        <v>24</v>
      </c>
      <c r="J132" s="1">
        <v>768</v>
      </c>
    </row>
    <row r="133" spans="1:10" x14ac:dyDescent="0.3">
      <c r="A133" s="1" t="s">
        <v>2</v>
      </c>
      <c r="B133" s="1" t="str">
        <f>("662671412263")</f>
        <v>662671412263</v>
      </c>
      <c r="C133" s="1" t="s">
        <v>26</v>
      </c>
      <c r="D133" s="1" t="s">
        <v>25</v>
      </c>
      <c r="E133" s="1">
        <v>112.3</v>
      </c>
      <c r="F133" s="3">
        <v>44562</v>
      </c>
      <c r="G133" s="1">
        <v>0.56699999999999995</v>
      </c>
      <c r="H133" s="1" t="str">
        <f>("20662671412267")</f>
        <v>20662671412267</v>
      </c>
      <c r="I133" s="1">
        <v>8</v>
      </c>
      <c r="J133" s="1">
        <v>256</v>
      </c>
    </row>
    <row r="134" spans="1:10" x14ac:dyDescent="0.3">
      <c r="A134" s="1" t="s">
        <v>2</v>
      </c>
      <c r="B134" s="1" t="str">
        <f>("662671412270")</f>
        <v>662671412270</v>
      </c>
      <c r="C134" s="1" t="s">
        <v>24</v>
      </c>
      <c r="D134" s="1" t="s">
        <v>23</v>
      </c>
      <c r="E134" s="1">
        <v>27.28</v>
      </c>
      <c r="F134" s="3">
        <v>44562</v>
      </c>
      <c r="G134" s="1">
        <v>0.157</v>
      </c>
      <c r="H134" s="1" t="str">
        <f>("20662671412274")</f>
        <v>20662671412274</v>
      </c>
      <c r="I134" s="1">
        <v>32</v>
      </c>
      <c r="J134" s="1">
        <v>1024</v>
      </c>
    </row>
    <row r="135" spans="1:10" x14ac:dyDescent="0.3">
      <c r="A135" s="1" t="s">
        <v>2</v>
      </c>
      <c r="B135" s="1" t="str">
        <f>("662671412515")</f>
        <v>662671412515</v>
      </c>
      <c r="C135" s="1" t="s">
        <v>22</v>
      </c>
      <c r="D135" s="1" t="s">
        <v>21</v>
      </c>
      <c r="E135" s="1">
        <v>63.56</v>
      </c>
      <c r="F135" s="3">
        <v>44562</v>
      </c>
      <c r="G135" s="1">
        <v>0.183</v>
      </c>
      <c r="H135" s="1" t="str">
        <f>("20662671412519")</f>
        <v>20662671412519</v>
      </c>
      <c r="I135" s="1">
        <v>24</v>
      </c>
      <c r="J135" s="1">
        <v>768</v>
      </c>
    </row>
    <row r="136" spans="1:10" x14ac:dyDescent="0.3">
      <c r="A136" s="1" t="s">
        <v>2</v>
      </c>
      <c r="B136" s="1" t="str">
        <f>("662671412522")</f>
        <v>662671412522</v>
      </c>
      <c r="C136" s="1" t="s">
        <v>20</v>
      </c>
      <c r="D136" s="1" t="s">
        <v>19</v>
      </c>
      <c r="E136" s="1">
        <v>119.8</v>
      </c>
      <c r="F136" s="3">
        <v>44562</v>
      </c>
      <c r="G136" s="1">
        <v>0.53900000000000003</v>
      </c>
      <c r="H136" s="1" t="str">
        <f>("20662671412526")</f>
        <v>20662671412526</v>
      </c>
      <c r="I136" s="1">
        <v>6</v>
      </c>
      <c r="J136" s="1">
        <v>192</v>
      </c>
    </row>
    <row r="137" spans="1:10" x14ac:dyDescent="0.3">
      <c r="A137" s="1" t="s">
        <v>2</v>
      </c>
      <c r="B137" s="1" t="str">
        <f>("662671412560")</f>
        <v>662671412560</v>
      </c>
      <c r="C137" s="1" t="s">
        <v>18</v>
      </c>
      <c r="D137" s="1" t="s">
        <v>17</v>
      </c>
      <c r="E137" s="1">
        <v>11.77</v>
      </c>
      <c r="F137" s="3">
        <v>44562</v>
      </c>
      <c r="G137" s="1">
        <v>7.8E-2</v>
      </c>
      <c r="H137" s="1" t="str">
        <f>("20662671412564")</f>
        <v>20662671412564</v>
      </c>
      <c r="I137" s="1">
        <v>45</v>
      </c>
      <c r="J137" s="1">
        <v>1440</v>
      </c>
    </row>
    <row r="138" spans="1:10" x14ac:dyDescent="0.3">
      <c r="A138" s="1" t="s">
        <v>2</v>
      </c>
      <c r="B138" s="1" t="str">
        <f>("662671412355")</f>
        <v>662671412355</v>
      </c>
      <c r="C138" s="1" t="s">
        <v>16</v>
      </c>
      <c r="D138" s="1" t="s">
        <v>15</v>
      </c>
      <c r="E138" s="1">
        <v>135.03</v>
      </c>
      <c r="F138" s="3">
        <v>44562</v>
      </c>
      <c r="G138" s="1">
        <v>0.372</v>
      </c>
      <c r="H138" s="1" t="str">
        <f>("20662671412359")</f>
        <v>20662671412359</v>
      </c>
      <c r="I138" s="1">
        <v>15</v>
      </c>
      <c r="J138" s="1">
        <v>270</v>
      </c>
    </row>
    <row r="139" spans="1:10" x14ac:dyDescent="0.3">
      <c r="A139" s="1" t="s">
        <v>2</v>
      </c>
      <c r="B139" s="1" t="str">
        <f>("662671412362")</f>
        <v>662671412362</v>
      </c>
      <c r="C139" s="1" t="s">
        <v>14</v>
      </c>
      <c r="D139" s="1" t="s">
        <v>13</v>
      </c>
      <c r="E139" s="1">
        <v>198.38</v>
      </c>
      <c r="F139" s="3">
        <v>44562</v>
      </c>
      <c r="G139" s="1">
        <v>0.502</v>
      </c>
      <c r="H139" s="1" t="str">
        <f>("20662671412366")</f>
        <v>20662671412366</v>
      </c>
      <c r="I139" s="1">
        <v>6</v>
      </c>
      <c r="J139" s="1">
        <v>192</v>
      </c>
    </row>
    <row r="140" spans="1:10" x14ac:dyDescent="0.3">
      <c r="A140" s="1" t="s">
        <v>2</v>
      </c>
      <c r="B140" s="1" t="str">
        <f>("662671412379")</f>
        <v>662671412379</v>
      </c>
      <c r="C140" s="1" t="s">
        <v>12</v>
      </c>
      <c r="D140" s="1" t="s">
        <v>11</v>
      </c>
      <c r="E140" s="1">
        <v>204.44</v>
      </c>
      <c r="F140" s="3">
        <v>44562</v>
      </c>
      <c r="G140" s="1">
        <v>0.77600000000000002</v>
      </c>
      <c r="H140" s="1" t="str">
        <f>("20662671412373")</f>
        <v>20662671412373</v>
      </c>
      <c r="I140" s="1">
        <v>10</v>
      </c>
      <c r="J140" s="1">
        <v>180</v>
      </c>
    </row>
    <row r="141" spans="1:10" x14ac:dyDescent="0.3">
      <c r="A141" s="1" t="s">
        <v>2</v>
      </c>
      <c r="B141" s="1" t="str">
        <f>("662671410672")</f>
        <v>662671410672</v>
      </c>
      <c r="C141" s="1" t="s">
        <v>10</v>
      </c>
      <c r="D141" s="1" t="s">
        <v>9</v>
      </c>
      <c r="E141" s="1">
        <v>143.52000000000001</v>
      </c>
      <c r="F141" s="3">
        <v>44562</v>
      </c>
      <c r="G141" s="1">
        <v>0.61899999999999999</v>
      </c>
      <c r="H141" s="1" t="str">
        <f>("20662671410676")</f>
        <v>20662671410676</v>
      </c>
      <c r="I141" s="1">
        <v>15</v>
      </c>
      <c r="J141" s="1">
        <v>120</v>
      </c>
    </row>
    <row r="142" spans="1:10" x14ac:dyDescent="0.3">
      <c r="A142" s="1" t="s">
        <v>2</v>
      </c>
      <c r="B142" s="1" t="str">
        <f>("662671412409")</f>
        <v>662671412409</v>
      </c>
      <c r="C142" s="1" t="s">
        <v>8</v>
      </c>
      <c r="D142" s="1" t="s">
        <v>7</v>
      </c>
      <c r="E142" s="1">
        <v>221.97</v>
      </c>
      <c r="F142" s="3">
        <v>44562</v>
      </c>
      <c r="G142" s="1">
        <v>0.75</v>
      </c>
      <c r="H142" s="1" t="str">
        <f>("20662671412403")</f>
        <v>20662671412403</v>
      </c>
      <c r="I142" s="1">
        <v>5</v>
      </c>
      <c r="J142" s="1">
        <v>120</v>
      </c>
    </row>
    <row r="143" spans="1:10" x14ac:dyDescent="0.3">
      <c r="A143" s="1" t="s">
        <v>2</v>
      </c>
      <c r="B143" s="1" t="str">
        <f>("662671412416")</f>
        <v>662671412416</v>
      </c>
      <c r="C143" s="1" t="s">
        <v>6</v>
      </c>
      <c r="D143" s="1" t="s">
        <v>5</v>
      </c>
      <c r="E143" s="1">
        <v>244.52</v>
      </c>
      <c r="F143" s="3">
        <v>44562</v>
      </c>
      <c r="G143" s="1">
        <v>1.1930000000000001</v>
      </c>
      <c r="H143" s="1" t="str">
        <f>("20662671412410")</f>
        <v>20662671412410</v>
      </c>
      <c r="I143" s="1">
        <v>6</v>
      </c>
      <c r="J143" s="1">
        <v>108</v>
      </c>
    </row>
    <row r="144" spans="1:10" x14ac:dyDescent="0.3">
      <c r="A144" s="1" t="s">
        <v>2</v>
      </c>
      <c r="B144" s="1" t="str">
        <f>("662671412423")</f>
        <v>662671412423</v>
      </c>
      <c r="C144" s="1" t="s">
        <v>4</v>
      </c>
      <c r="D144" s="1" t="s">
        <v>3</v>
      </c>
      <c r="E144" s="1">
        <v>33.44</v>
      </c>
      <c r="F144" s="3">
        <v>44562</v>
      </c>
      <c r="G144" s="1">
        <v>0.04</v>
      </c>
      <c r="H144" s="1" t="str">
        <f>("20662671412427")</f>
        <v>20662671412427</v>
      </c>
      <c r="I144" s="1">
        <v>100</v>
      </c>
    </row>
    <row r="145" spans="1:10" x14ac:dyDescent="0.3">
      <c r="A145" s="1" t="s">
        <v>2</v>
      </c>
      <c r="B145" s="1" t="str">
        <f>("662671412430")</f>
        <v>662671412430</v>
      </c>
      <c r="C145" s="1" t="s">
        <v>1</v>
      </c>
      <c r="D145" s="1" t="s">
        <v>0</v>
      </c>
      <c r="E145" s="1">
        <v>46.75</v>
      </c>
      <c r="F145" s="3">
        <v>44562</v>
      </c>
      <c r="G145" s="1">
        <v>0.05</v>
      </c>
      <c r="H145" s="1" t="str">
        <f>("20662671412434")</f>
        <v>20662671412434</v>
      </c>
      <c r="I145" s="1">
        <v>100</v>
      </c>
      <c r="J145" s="1">
        <v>7200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00AA8D4F-8414-4C24-AC6C-FE17E9BF9812}"/>
</file>

<file path=customXml/itemProps2.xml><?xml version="1.0" encoding="utf-8"?>
<ds:datastoreItem xmlns:ds="http://schemas.openxmlformats.org/officeDocument/2006/customXml" ds:itemID="{0C090685-4835-4D72-93AB-4888B7BB8D74}"/>
</file>

<file path=customXml/itemProps3.xml><?xml version="1.0" encoding="utf-8"?>
<ds:datastoreItem xmlns:ds="http://schemas.openxmlformats.org/officeDocument/2006/customXml" ds:itemID="{451577EB-2E3E-42EF-83F0-1E5092E655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C41-0122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2021-11-03T18:13:45Z</dcterms:created>
  <dcterms:modified xsi:type="dcterms:W3CDTF">2021-11-08T21:33:36Z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