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lish excels\ENDURAXL\"/>
    </mc:Choice>
  </mc:AlternateContent>
  <xr:revisionPtr revIDLastSave="0" documentId="13_ncr:1_{AEAB2D96-228B-4E60-B823-8D2D9D9B2371}" xr6:coauthVersionLast="44" xr6:coauthVersionMax="47" xr10:uidLastSave="{00000000-0000-0000-0000-000000000000}"/>
  <bookViews>
    <workbookView xWindow="2205" yWindow="1440" windowWidth="26595" windowHeight="14760" xr2:uid="{EB3702C5-8BE4-40D0-9226-ADD29A29FC00}"/>
  </bookViews>
  <sheets>
    <sheet name="ENDUXL0815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B4" i="1"/>
  <c r="H3" i="1"/>
  <c r="B3" i="1"/>
  <c r="H2" i="1"/>
  <c r="B2" i="1"/>
</calcChain>
</file>

<file path=xl/sharedStrings.xml><?xml version="1.0" encoding="utf-8"?>
<sst xmlns="http://schemas.openxmlformats.org/spreadsheetml/2006/main" count="109" uniqueCount="77">
  <si>
    <t>UPC-Code</t>
  </si>
  <si>
    <t>List Price</t>
  </si>
  <si>
    <t>Eff-Date</t>
  </si>
  <si>
    <t>Unit Wght Kgs</t>
  </si>
  <si>
    <t>Ctn Bar-Code</t>
  </si>
  <si>
    <t>Ctn Qty</t>
  </si>
  <si>
    <t>Skid Qty</t>
  </si>
  <si>
    <t>ENDUXL081522</t>
  </si>
  <si>
    <t>40100A04</t>
  </si>
  <si>
    <t>40100A04 PE 100GPM GI HUB S RATED BLACK ENDURA</t>
  </si>
  <si>
    <t>4075A04</t>
  </si>
  <si>
    <t>4075A04 PE 75GPM GI HUB S RATED BLACK ENDURA</t>
  </si>
  <si>
    <t>40100AX35</t>
  </si>
  <si>
    <t>40100AX35 PE 35" RISER PAIR BLACK ENDURA</t>
  </si>
  <si>
    <t>40100X35-2</t>
  </si>
  <si>
    <t>40100X35-2 XL RISER SILICONE GASKET</t>
  </si>
  <si>
    <t>40100-4</t>
  </si>
  <si>
    <t>40100-4 XL COVER SEAL</t>
  </si>
  <si>
    <t>40100-23</t>
  </si>
  <si>
    <t>40100-23 XL CONNECTOR GASKET</t>
  </si>
  <si>
    <t>40100-21</t>
  </si>
  <si>
    <t>40100-21 XL 100GPM GI ORIFICE PLATE</t>
  </si>
  <si>
    <t>4075-21</t>
  </si>
  <si>
    <t>4075-21 XL 75GPM GI ORIFICE PLATE</t>
  </si>
  <si>
    <t>40100-33</t>
  </si>
  <si>
    <t>40100-33 XL SAMPLING/AIR BALANCE CAP</t>
  </si>
  <si>
    <t>4044275A</t>
  </si>
  <si>
    <t>4044275A PVC 75GPM 4" FLOW CONTROLGRAY ENDURA</t>
  </si>
  <si>
    <t>40442100A</t>
  </si>
  <si>
    <t>40442100A PVC 100GPM 4" FLOW CONTROL GRAY ENDURA</t>
  </si>
  <si>
    <t>40100TPS3</t>
  </si>
  <si>
    <t>40100TPS3 NPRN 3" TANK SEAL BLACK ENDURA</t>
  </si>
  <si>
    <t>40100ARDB</t>
  </si>
  <si>
    <t>40100ARDB PP 100GPM INLET BAFFLE GRAY ENDURA</t>
  </si>
  <si>
    <t>4075ARDB</t>
  </si>
  <si>
    <t>4075ARDB PP 75GPM INLET BAFFLE GRAY ENDURA</t>
  </si>
  <si>
    <t>40100AX18</t>
  </si>
  <si>
    <t>40100AX18 PE 18" RISER PAIR BLACK ENDURA</t>
  </si>
  <si>
    <t>40100ARCS</t>
  </si>
  <si>
    <t>40100ARCS PE REPLACEMENT COVER S RATED GRAY ENDURA</t>
  </si>
  <si>
    <t>40100ARCM</t>
  </si>
  <si>
    <t>40100ARCM PE REPLACEMENT COVER M RATED GRAY ENDURA</t>
  </si>
  <si>
    <t>40100A04M</t>
  </si>
  <si>
    <t>40100A04M PE 100GPM GI HUB M RATED BLACK ENDURA</t>
  </si>
  <si>
    <t>4075A04M</t>
  </si>
  <si>
    <t>4075A04M PE 75GPM GI HUB M RATED BLACK ENDURA</t>
  </si>
  <si>
    <t>40150-21</t>
  </si>
  <si>
    <t>40150-21 XLGI 150GPM ORIFICE PLATE</t>
  </si>
  <si>
    <t>40150A04</t>
  </si>
  <si>
    <t>40150A04 PE 150GPM GI HUB S RATED BLACK ENDURA</t>
  </si>
  <si>
    <t>40150A04M</t>
  </si>
  <si>
    <t>40150A04M PE 150GPM GI HUB M RATED BLACK ENDURA</t>
  </si>
  <si>
    <t>40100SWS</t>
  </si>
  <si>
    <t>40100SWS PE 4"/6" SAMPLING WELL HUB S RATED BLACK ENDURA</t>
  </si>
  <si>
    <t>40100SWM</t>
  </si>
  <si>
    <t>40100SWM PE 4"/6" SAMPLING WELL HUB M RATED BLACK ENDURA</t>
  </si>
  <si>
    <t>40100AX35SW</t>
  </si>
  <si>
    <t>40100AX35SW PE 35" SINGLE RISER BLACKENDURA</t>
  </si>
  <si>
    <t>40100AX18SW</t>
  </si>
  <si>
    <t>40100AX18SW PE 18" SINGLE RISER BLACKENDURA</t>
  </si>
  <si>
    <t>40100SWC</t>
  </si>
  <si>
    <t>40100SWC PE 4"/6" SAMPLING WELL HUB CAST IRON BLACK</t>
  </si>
  <si>
    <t>40100MS</t>
  </si>
  <si>
    <t>40100MS MONITORING SYSTEM ENDURA XL</t>
  </si>
  <si>
    <t>40100ARFK</t>
  </si>
  <si>
    <t>40100ARFK REPLACEMENT FASTENER KIT XL ENDURA</t>
  </si>
  <si>
    <t>4011A04</t>
  </si>
  <si>
    <t>4011A04 PP 4" SOLIDS INTERCEPTOR HUB GRAY ENDURA</t>
  </si>
  <si>
    <t>40100E04</t>
  </si>
  <si>
    <t>40100E04 PE SOLIDS INTERCEPTOR HUBS RATED 250 GAL BLACK</t>
  </si>
  <si>
    <t>40100ERCS</t>
  </si>
  <si>
    <t>40100ERCS PE REPLACEMENT COVER S RATED XL SOLIDS</t>
  </si>
  <si>
    <t>40100SSRK</t>
  </si>
  <si>
    <t>40100SSRK PP SAFETY STRAP KIT XL ORANGE ENDURA</t>
  </si>
  <si>
    <t>Price List Name</t>
  </si>
  <si>
    <t>Product Code</t>
  </si>
  <si>
    <t>Product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</si>
</sst>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4421-3585-4D83-B3E5-567748E71B1B}">
  <dimension ref="A1:J34"/>
  <sheetViews>
    <sheetView tabSelected="1" workbookViewId="0">
      <selection activeCell="J1" sqref="A1:J1048576"/>
    </sheetView>
  </sheetViews>
  <sheetFormatPr defaultRowHeight="15" x14ac:dyDescent="0.25"/>
  <cols>
    <col min="1" max="1" width="13.5703125" style="1" bestFit="1" customWidth="1"/>
    <col min="2" max="2" width="12.85546875" style="1" bestFit="1" customWidth="1"/>
    <col min="3" max="3" width="13.140625" style="1" bestFit="1" customWidth="1"/>
    <col min="4" max="4" width="58.28515625" style="1" bestFit="1" customWidth="1"/>
    <col min="5" max="6" width="9.140625" style="1"/>
    <col min="7" max="7" width="12.42578125" style="1" bestFit="1" customWidth="1"/>
    <col min="8" max="8" width="14.85546875" style="1" bestFit="1" customWidth="1"/>
    <col min="9" max="9" width="7" style="1" bestFit="1" customWidth="1"/>
    <col min="10" max="10" width="7.5703125" style="1" bestFit="1" customWidth="1"/>
    <col min="11" max="11" width="59.140625" bestFit="1" customWidth="1"/>
  </cols>
  <sheetData>
    <row r="1" spans="1:10" x14ac:dyDescent="0.25">
      <c r="A1" s="1" t="s">
        <v>74</v>
      </c>
      <c r="B1" s="1" t="s">
        <v>0</v>
      </c>
      <c r="C1" s="1" t="s">
        <v>75</v>
      </c>
      <c r="D1" s="1" t="s">
        <v>76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</row>
    <row r="2" spans="1:10" x14ac:dyDescent="0.25">
      <c r="A2" s="1" t="s">
        <v>7</v>
      </c>
      <c r="B2" s="1" t="str">
        <f>("662671066244")</f>
        <v>662671066244</v>
      </c>
      <c r="C2" s="1" t="s">
        <v>8</v>
      </c>
      <c r="D2" s="1" t="s">
        <v>9</v>
      </c>
      <c r="E2" s="1">
        <v>7985.15</v>
      </c>
      <c r="F2" s="2">
        <v>45322</v>
      </c>
      <c r="G2" s="1">
        <v>134.45699999999999</v>
      </c>
      <c r="H2" s="1" t="str">
        <f>("20662671066248")</f>
        <v>20662671066248</v>
      </c>
      <c r="I2" s="1">
        <v>1</v>
      </c>
      <c r="J2" s="1">
        <v>1</v>
      </c>
    </row>
    <row r="3" spans="1:10" x14ac:dyDescent="0.25">
      <c r="A3" s="1" t="s">
        <v>7</v>
      </c>
      <c r="B3" s="1" t="str">
        <f>("662671066275")</f>
        <v>662671066275</v>
      </c>
      <c r="C3" s="1" t="s">
        <v>10</v>
      </c>
      <c r="D3" s="1" t="s">
        <v>11</v>
      </c>
      <c r="E3" s="1">
        <v>5398.64</v>
      </c>
      <c r="F3" s="2">
        <v>45322</v>
      </c>
      <c r="G3" s="1">
        <v>111.105</v>
      </c>
      <c r="H3" s="1" t="str">
        <f>("20662671066279")</f>
        <v>20662671066279</v>
      </c>
      <c r="I3" s="1">
        <v>1</v>
      </c>
      <c r="J3" s="1">
        <v>1</v>
      </c>
    </row>
    <row r="4" spans="1:10" x14ac:dyDescent="0.25">
      <c r="A4" s="1" t="s">
        <v>7</v>
      </c>
      <c r="B4" s="1" t="str">
        <f>("662671066299")</f>
        <v>662671066299</v>
      </c>
      <c r="C4" s="1" t="s">
        <v>12</v>
      </c>
      <c r="D4" s="1" t="s">
        <v>13</v>
      </c>
      <c r="E4" s="1">
        <v>2114.71</v>
      </c>
      <c r="F4" s="2">
        <v>45322</v>
      </c>
      <c r="G4" s="1">
        <v>36.475999999999999</v>
      </c>
      <c r="H4" s="1" t="str">
        <f>("10662671066296")</f>
        <v>10662671066296</v>
      </c>
      <c r="I4" s="1">
        <v>1</v>
      </c>
      <c r="J4" s="1">
        <v>2</v>
      </c>
    </row>
    <row r="5" spans="1:10" x14ac:dyDescent="0.25">
      <c r="A5" s="1" t="s">
        <v>7</v>
      </c>
      <c r="B5" s="1" t="str">
        <f>("662671066992")</f>
        <v>662671066992</v>
      </c>
      <c r="C5" s="1" t="s">
        <v>14</v>
      </c>
      <c r="D5" s="1" t="s">
        <v>15</v>
      </c>
      <c r="E5" s="1">
        <v>69.3</v>
      </c>
      <c r="F5" s="2">
        <v>45322</v>
      </c>
      <c r="G5" s="1">
        <v>7.0000000000000007E-2</v>
      </c>
      <c r="H5" s="1" t="str">
        <f>("00662671066992")</f>
        <v>00662671066992</v>
      </c>
      <c r="I5" s="1">
        <v>1</v>
      </c>
    </row>
    <row r="6" spans="1:10" x14ac:dyDescent="0.25">
      <c r="A6" s="1" t="s">
        <v>7</v>
      </c>
      <c r="B6" s="1" t="str">
        <f>("662671067104")</f>
        <v>662671067104</v>
      </c>
      <c r="C6" s="1" t="s">
        <v>16</v>
      </c>
      <c r="D6" s="1" t="s">
        <v>17</v>
      </c>
      <c r="E6" s="1">
        <v>57.74</v>
      </c>
      <c r="F6" s="2">
        <v>45322</v>
      </c>
      <c r="G6" s="1">
        <v>0.28299999999999997</v>
      </c>
      <c r="H6" s="1" t="str">
        <f>("00662671067104")</f>
        <v>00662671067104</v>
      </c>
      <c r="I6" s="1">
        <v>1</v>
      </c>
    </row>
    <row r="7" spans="1:10" x14ac:dyDescent="0.25">
      <c r="A7" s="1" t="s">
        <v>7</v>
      </c>
      <c r="B7" s="1" t="str">
        <f>("662671067418")</f>
        <v>662671067418</v>
      </c>
      <c r="C7" s="1" t="s">
        <v>18</v>
      </c>
      <c r="D7" s="1" t="s">
        <v>19</v>
      </c>
      <c r="E7" s="1">
        <v>69.3</v>
      </c>
      <c r="F7" s="2">
        <v>45322</v>
      </c>
      <c r="G7" s="1">
        <v>9.1999999999999998E-2</v>
      </c>
      <c r="H7" s="1" t="str">
        <f>("10662671067415")</f>
        <v>10662671067415</v>
      </c>
      <c r="I7" s="1">
        <v>30</v>
      </c>
      <c r="J7" s="1">
        <v>2160</v>
      </c>
    </row>
    <row r="8" spans="1:10" x14ac:dyDescent="0.25">
      <c r="A8" s="1" t="s">
        <v>7</v>
      </c>
      <c r="B8" s="1" t="str">
        <f>("662671067579")</f>
        <v>662671067579</v>
      </c>
      <c r="C8" s="1" t="s">
        <v>20</v>
      </c>
      <c r="D8" s="1" t="s">
        <v>21</v>
      </c>
      <c r="E8" s="1">
        <v>17.32</v>
      </c>
      <c r="F8" s="2">
        <v>45322</v>
      </c>
      <c r="G8" s="1">
        <v>0.107</v>
      </c>
      <c r="H8" s="1" t="str">
        <f>("10662671067576")</f>
        <v>10662671067576</v>
      </c>
      <c r="I8" s="1">
        <v>36</v>
      </c>
    </row>
    <row r="9" spans="1:10" x14ac:dyDescent="0.25">
      <c r="A9" s="1" t="s">
        <v>7</v>
      </c>
      <c r="B9" s="1" t="str">
        <f>("662671067586")</f>
        <v>662671067586</v>
      </c>
      <c r="C9" s="1" t="s">
        <v>22</v>
      </c>
      <c r="D9" s="1" t="s">
        <v>23</v>
      </c>
      <c r="E9" s="1">
        <v>17.32</v>
      </c>
      <c r="F9" s="2">
        <v>45322</v>
      </c>
      <c r="G9" s="1">
        <v>0.107</v>
      </c>
      <c r="H9" s="1" t="str">
        <f>("10662671067583")</f>
        <v>10662671067583</v>
      </c>
      <c r="I9" s="1">
        <v>36</v>
      </c>
    </row>
    <row r="10" spans="1:10" x14ac:dyDescent="0.25">
      <c r="A10" s="1" t="s">
        <v>7</v>
      </c>
      <c r="B10" s="1" t="str">
        <f>("662671067609")</f>
        <v>662671067609</v>
      </c>
      <c r="C10" s="1" t="s">
        <v>24</v>
      </c>
      <c r="D10" s="1" t="s">
        <v>25</v>
      </c>
      <c r="E10" s="1">
        <v>34.64</v>
      </c>
      <c r="F10" s="2">
        <v>45322</v>
      </c>
      <c r="G10" s="1">
        <v>0.19800000000000001</v>
      </c>
      <c r="H10" s="1" t="str">
        <f>("10662671067606")</f>
        <v>10662671067606</v>
      </c>
      <c r="I10" s="1">
        <v>40</v>
      </c>
    </row>
    <row r="11" spans="1:10" x14ac:dyDescent="0.25">
      <c r="A11" s="1" t="s">
        <v>7</v>
      </c>
      <c r="B11" s="1" t="str">
        <f>("662671067708")</f>
        <v>662671067708</v>
      </c>
      <c r="C11" s="1" t="s">
        <v>26</v>
      </c>
      <c r="D11" s="1" t="s">
        <v>27</v>
      </c>
      <c r="E11" s="1">
        <v>209.31</v>
      </c>
      <c r="F11" s="2">
        <v>45322</v>
      </c>
      <c r="G11" s="1">
        <v>2.2549999999999999</v>
      </c>
      <c r="H11" s="1" t="str">
        <f>("10662671067705")</f>
        <v>10662671067705</v>
      </c>
      <c r="I11" s="1">
        <v>1</v>
      </c>
      <c r="J11" s="1">
        <v>72</v>
      </c>
    </row>
    <row r="12" spans="1:10" x14ac:dyDescent="0.25">
      <c r="A12" s="1" t="s">
        <v>7</v>
      </c>
      <c r="B12" s="1" t="str">
        <f>("662671067715")</f>
        <v>662671067715</v>
      </c>
      <c r="C12" s="1" t="s">
        <v>28</v>
      </c>
      <c r="D12" s="1" t="s">
        <v>29</v>
      </c>
      <c r="E12" s="1">
        <v>209.31</v>
      </c>
      <c r="F12" s="2">
        <v>45322</v>
      </c>
      <c r="G12" s="1">
        <v>2.2549999999999999</v>
      </c>
      <c r="H12" s="1" t="str">
        <f>("10662671067712")</f>
        <v>10662671067712</v>
      </c>
      <c r="I12" s="1">
        <v>1</v>
      </c>
      <c r="J12" s="1">
        <v>72</v>
      </c>
    </row>
    <row r="13" spans="1:10" x14ac:dyDescent="0.25">
      <c r="A13" s="1" t="s">
        <v>7</v>
      </c>
      <c r="B13" s="1" t="str">
        <f>("662671067760")</f>
        <v>662671067760</v>
      </c>
      <c r="C13" s="1" t="s">
        <v>30</v>
      </c>
      <c r="D13" s="1" t="s">
        <v>31</v>
      </c>
      <c r="E13" s="1">
        <v>51.2</v>
      </c>
      <c r="F13" s="2">
        <v>45322</v>
      </c>
      <c r="G13" s="1">
        <v>7.0000000000000007E-2</v>
      </c>
      <c r="H13" s="1" t="str">
        <f>("10662671067767")</f>
        <v>10662671067767</v>
      </c>
      <c r="I13" s="1">
        <v>1</v>
      </c>
    </row>
    <row r="14" spans="1:10" x14ac:dyDescent="0.25">
      <c r="A14" s="1" t="s">
        <v>7</v>
      </c>
      <c r="B14" s="1" t="str">
        <f>("662671068002")</f>
        <v>662671068002</v>
      </c>
      <c r="C14" s="1" t="s">
        <v>32</v>
      </c>
      <c r="D14" s="1" t="s">
        <v>33</v>
      </c>
      <c r="E14" s="1">
        <v>685.66</v>
      </c>
      <c r="F14" s="2">
        <v>45322</v>
      </c>
      <c r="G14" s="1">
        <v>5.5659999999999998</v>
      </c>
      <c r="H14" s="1" t="str">
        <f>("10662671068009")</f>
        <v>10662671068009</v>
      </c>
      <c r="I14" s="1">
        <v>1</v>
      </c>
      <c r="J14" s="1">
        <v>12</v>
      </c>
    </row>
    <row r="15" spans="1:10" x14ac:dyDescent="0.25">
      <c r="A15" s="1" t="s">
        <v>7</v>
      </c>
      <c r="B15" s="1" t="str">
        <f>("662671068019")</f>
        <v>662671068019</v>
      </c>
      <c r="C15" s="1" t="s">
        <v>34</v>
      </c>
      <c r="D15" s="1" t="s">
        <v>35</v>
      </c>
      <c r="E15" s="1">
        <v>685.66</v>
      </c>
      <c r="F15" s="2">
        <v>45322</v>
      </c>
      <c r="G15" s="1">
        <v>5.5659999999999998</v>
      </c>
      <c r="H15" s="1" t="str">
        <f>("10662671068016")</f>
        <v>10662671068016</v>
      </c>
      <c r="I15" s="1">
        <v>1</v>
      </c>
      <c r="J15" s="1">
        <v>12</v>
      </c>
    </row>
    <row r="16" spans="1:10" x14ac:dyDescent="0.25">
      <c r="A16" s="1" t="s">
        <v>7</v>
      </c>
      <c r="B16" s="1" t="str">
        <f>("662671069047")</f>
        <v>662671069047</v>
      </c>
      <c r="C16" s="1" t="s">
        <v>36</v>
      </c>
      <c r="D16" s="1" t="s">
        <v>37</v>
      </c>
      <c r="E16" s="1">
        <v>1811.58</v>
      </c>
      <c r="F16" s="2">
        <v>45322</v>
      </c>
      <c r="G16" s="1">
        <v>25.675999999999998</v>
      </c>
      <c r="H16" s="1" t="str">
        <f>("10662671069044")</f>
        <v>10662671069044</v>
      </c>
      <c r="I16" s="1">
        <v>1</v>
      </c>
      <c r="J16" s="1">
        <v>2</v>
      </c>
    </row>
    <row r="17" spans="1:10" x14ac:dyDescent="0.25">
      <c r="A17" s="1" t="s">
        <v>7</v>
      </c>
      <c r="B17" s="1" t="str">
        <f>("662671070609")</f>
        <v>662671070609</v>
      </c>
      <c r="C17" s="1" t="s">
        <v>38</v>
      </c>
      <c r="D17" s="1" t="s">
        <v>39</v>
      </c>
      <c r="E17" s="1">
        <v>941.15</v>
      </c>
      <c r="F17" s="2">
        <v>45322</v>
      </c>
      <c r="G17" s="1">
        <v>9.6820000000000004</v>
      </c>
      <c r="H17" s="1" t="str">
        <f>("10662671070606")</f>
        <v>10662671070606</v>
      </c>
      <c r="I17" s="1">
        <v>1</v>
      </c>
      <c r="J17" s="1">
        <v>12</v>
      </c>
    </row>
    <row r="18" spans="1:10" x14ac:dyDescent="0.25">
      <c r="A18" s="1" t="s">
        <v>7</v>
      </c>
      <c r="B18" s="1" t="str">
        <f>("662671070616")</f>
        <v>662671070616</v>
      </c>
      <c r="C18" s="1" t="s">
        <v>40</v>
      </c>
      <c r="D18" s="1" t="s">
        <v>41</v>
      </c>
      <c r="E18" s="1">
        <v>634.77</v>
      </c>
      <c r="F18" s="2">
        <v>45322</v>
      </c>
      <c r="G18" s="1">
        <v>4.5759999999999996</v>
      </c>
      <c r="H18" s="1" t="str">
        <f>("10662671070613")</f>
        <v>10662671070613</v>
      </c>
      <c r="I18" s="1">
        <v>1</v>
      </c>
      <c r="J18" s="1">
        <v>12</v>
      </c>
    </row>
    <row r="19" spans="1:10" x14ac:dyDescent="0.25">
      <c r="A19" s="1" t="s">
        <v>7</v>
      </c>
      <c r="B19" s="1" t="str">
        <f>("662671070739")</f>
        <v>662671070739</v>
      </c>
      <c r="C19" s="1" t="s">
        <v>42</v>
      </c>
      <c r="D19" s="1" t="s">
        <v>43</v>
      </c>
      <c r="E19" s="1">
        <v>7508.45</v>
      </c>
      <c r="F19" s="2">
        <v>45322</v>
      </c>
      <c r="G19" s="1">
        <v>124.246</v>
      </c>
      <c r="H19" s="1" t="str">
        <f>("10662671070736")</f>
        <v>10662671070736</v>
      </c>
      <c r="I19" s="1">
        <v>1</v>
      </c>
      <c r="J19" s="1">
        <v>1</v>
      </c>
    </row>
    <row r="20" spans="1:10" x14ac:dyDescent="0.25">
      <c r="A20" s="1" t="s">
        <v>7</v>
      </c>
      <c r="B20" s="1" t="str">
        <f>("662671070753")</f>
        <v>662671070753</v>
      </c>
      <c r="C20" s="1" t="s">
        <v>44</v>
      </c>
      <c r="D20" s="1" t="s">
        <v>45</v>
      </c>
      <c r="E20" s="1">
        <v>5006.12</v>
      </c>
      <c r="F20" s="2">
        <v>45322</v>
      </c>
      <c r="G20" s="1">
        <v>100.89400000000001</v>
      </c>
      <c r="H20" s="1" t="str">
        <f>("20662671070757")</f>
        <v>20662671070757</v>
      </c>
      <c r="I20" s="1">
        <v>1</v>
      </c>
      <c r="J20" s="1">
        <v>1</v>
      </c>
    </row>
    <row r="21" spans="1:10" x14ac:dyDescent="0.25">
      <c r="A21" s="1" t="s">
        <v>7</v>
      </c>
      <c r="B21" s="1" t="str">
        <f>("662671071040")</f>
        <v>662671071040</v>
      </c>
      <c r="C21" s="1" t="s">
        <v>46</v>
      </c>
      <c r="D21" s="1" t="s">
        <v>47</v>
      </c>
      <c r="E21" s="1">
        <v>17.32</v>
      </c>
      <c r="F21" s="2">
        <v>45322</v>
      </c>
      <c r="G21" s="1">
        <v>0.107</v>
      </c>
      <c r="H21" s="1" t="str">
        <f>("10662671071047")</f>
        <v>10662671071047</v>
      </c>
      <c r="I21" s="1">
        <v>36</v>
      </c>
      <c r="J21" s="1">
        <v>5184</v>
      </c>
    </row>
    <row r="22" spans="1:10" x14ac:dyDescent="0.25">
      <c r="A22" s="1" t="s">
        <v>7</v>
      </c>
      <c r="B22" s="1" t="str">
        <f>("662671071095")</f>
        <v>662671071095</v>
      </c>
      <c r="C22" s="1" t="s">
        <v>48</v>
      </c>
      <c r="D22" s="1" t="s">
        <v>49</v>
      </c>
      <c r="E22" s="1">
        <v>8783.65</v>
      </c>
      <c r="F22" s="2">
        <v>45322</v>
      </c>
      <c r="G22" s="1">
        <v>134.43700000000001</v>
      </c>
      <c r="H22" s="1" t="str">
        <f>("10662671071092")</f>
        <v>10662671071092</v>
      </c>
      <c r="I22" s="1">
        <v>1</v>
      </c>
      <c r="J22" s="1">
        <v>1</v>
      </c>
    </row>
    <row r="23" spans="1:10" x14ac:dyDescent="0.25">
      <c r="A23" s="1" t="s">
        <v>7</v>
      </c>
      <c r="B23" s="1" t="str">
        <f>("662671071101")</f>
        <v>662671071101</v>
      </c>
      <c r="C23" s="1" t="s">
        <v>50</v>
      </c>
      <c r="D23" s="1" t="s">
        <v>51</v>
      </c>
      <c r="E23" s="1">
        <v>8259.2900000000009</v>
      </c>
      <c r="F23" s="2">
        <v>45322</v>
      </c>
      <c r="G23" s="1">
        <v>124.226</v>
      </c>
      <c r="H23" s="1" t="str">
        <f>("00662671071101")</f>
        <v>00662671071101</v>
      </c>
      <c r="I23" s="1">
        <v>1</v>
      </c>
      <c r="J23" s="1">
        <v>1</v>
      </c>
    </row>
    <row r="24" spans="1:10" x14ac:dyDescent="0.25">
      <c r="A24" s="1" t="s">
        <v>7</v>
      </c>
      <c r="B24" s="1" t="str">
        <f>("662671072399")</f>
        <v>662671072399</v>
      </c>
      <c r="C24" s="1" t="s">
        <v>52</v>
      </c>
      <c r="D24" s="1" t="s">
        <v>53</v>
      </c>
      <c r="E24" s="1">
        <v>1660.26</v>
      </c>
      <c r="F24" s="2">
        <v>45322</v>
      </c>
      <c r="G24" s="1">
        <v>28.289000000000001</v>
      </c>
      <c r="H24" s="1" t="str">
        <f>("20662671072393")</f>
        <v>20662671072393</v>
      </c>
      <c r="I24" s="1">
        <v>4</v>
      </c>
      <c r="J24" s="1">
        <v>4</v>
      </c>
    </row>
    <row r="25" spans="1:10" x14ac:dyDescent="0.25">
      <c r="A25" s="1" t="s">
        <v>7</v>
      </c>
      <c r="B25" s="1" t="str">
        <f>("662671072405")</f>
        <v>662671072405</v>
      </c>
      <c r="C25" s="1" t="s">
        <v>54</v>
      </c>
      <c r="D25" s="1" t="s">
        <v>55</v>
      </c>
      <c r="E25" s="1">
        <v>1425.88</v>
      </c>
      <c r="F25" s="2">
        <v>45322</v>
      </c>
      <c r="G25" s="1">
        <v>23.183</v>
      </c>
      <c r="H25" s="1" t="str">
        <f>("20662671072409")</f>
        <v>20662671072409</v>
      </c>
      <c r="I25" s="1">
        <v>4</v>
      </c>
      <c r="J25" s="1">
        <v>4</v>
      </c>
    </row>
    <row r="26" spans="1:10" x14ac:dyDescent="0.25">
      <c r="A26" s="1" t="s">
        <v>7</v>
      </c>
      <c r="B26" s="1" t="str">
        <f>("662671072627")</f>
        <v>662671072627</v>
      </c>
      <c r="C26" s="1" t="s">
        <v>56</v>
      </c>
      <c r="D26" s="1" t="s">
        <v>57</v>
      </c>
      <c r="E26" s="1">
        <v>1057.3599999999999</v>
      </c>
      <c r="F26" s="2">
        <v>45322</v>
      </c>
      <c r="G26" s="1">
        <v>17.925999999999998</v>
      </c>
      <c r="H26" s="1" t="str">
        <f>("10662671072624")</f>
        <v>10662671072624</v>
      </c>
      <c r="I26" s="1">
        <v>1</v>
      </c>
      <c r="J26" s="1">
        <v>4</v>
      </c>
    </row>
    <row r="27" spans="1:10" x14ac:dyDescent="0.25">
      <c r="A27" s="1" t="s">
        <v>7</v>
      </c>
      <c r="B27" s="1" t="str">
        <f>("662671072634")</f>
        <v>662671072634</v>
      </c>
      <c r="C27" s="1" t="s">
        <v>58</v>
      </c>
      <c r="D27" s="1" t="s">
        <v>59</v>
      </c>
      <c r="E27" s="1">
        <v>905.78</v>
      </c>
      <c r="F27" s="2">
        <v>45322</v>
      </c>
      <c r="G27" s="1">
        <v>12.526</v>
      </c>
      <c r="H27" s="1" t="str">
        <f>("10662671072631")</f>
        <v>10662671072631</v>
      </c>
      <c r="I27" s="1">
        <v>1</v>
      </c>
      <c r="J27" s="1">
        <v>4</v>
      </c>
    </row>
    <row r="28" spans="1:10" x14ac:dyDescent="0.25">
      <c r="A28" s="1" t="s">
        <v>7</v>
      </c>
      <c r="B28" s="1" t="str">
        <f>("662671072757")</f>
        <v>662671072757</v>
      </c>
      <c r="C28" s="1" t="s">
        <v>60</v>
      </c>
      <c r="D28" s="1" t="s">
        <v>61</v>
      </c>
      <c r="E28" s="1">
        <v>1888.15</v>
      </c>
      <c r="F28" s="2">
        <v>45322</v>
      </c>
      <c r="G28" s="1">
        <v>45.521000000000001</v>
      </c>
      <c r="H28" s="1" t="str">
        <f>("00662671072757")</f>
        <v>00662671072757</v>
      </c>
      <c r="I28" s="1">
        <v>1</v>
      </c>
      <c r="J28" s="1">
        <v>1</v>
      </c>
    </row>
    <row r="29" spans="1:10" x14ac:dyDescent="0.25">
      <c r="A29" s="1" t="s">
        <v>7</v>
      </c>
      <c r="B29" s="1" t="str">
        <f>("662671073334")</f>
        <v>662671073334</v>
      </c>
      <c r="C29" s="1" t="s">
        <v>62</v>
      </c>
      <c r="D29" s="1" t="s">
        <v>63</v>
      </c>
      <c r="E29" s="1">
        <v>9346.98</v>
      </c>
      <c r="F29" s="2">
        <v>45322</v>
      </c>
      <c r="G29" s="1">
        <v>2</v>
      </c>
      <c r="H29" s="1" t="str">
        <f>("10662671073331")</f>
        <v>10662671073331</v>
      </c>
      <c r="I29" s="1">
        <v>1</v>
      </c>
    </row>
    <row r="30" spans="1:10" x14ac:dyDescent="0.25">
      <c r="A30" s="1" t="s">
        <v>7</v>
      </c>
      <c r="B30" s="1" t="str">
        <f>("662671074928")</f>
        <v>662671074928</v>
      </c>
      <c r="C30" s="1" t="s">
        <v>64</v>
      </c>
      <c r="D30" s="1" t="s">
        <v>65</v>
      </c>
      <c r="E30" s="1">
        <v>62.33</v>
      </c>
      <c r="F30" s="2">
        <v>45322</v>
      </c>
      <c r="G30" s="1">
        <v>0.20799999999999999</v>
      </c>
      <c r="H30" s="1" t="str">
        <f>("10662671074925")</f>
        <v>10662671074925</v>
      </c>
      <c r="I30" s="1">
        <v>100</v>
      </c>
      <c r="J30" s="1">
        <v>14400</v>
      </c>
    </row>
    <row r="31" spans="1:10" x14ac:dyDescent="0.25">
      <c r="A31" s="1" t="s">
        <v>7</v>
      </c>
      <c r="B31" s="1" t="str">
        <f>("662671074935")</f>
        <v>662671074935</v>
      </c>
      <c r="C31" s="1" t="s">
        <v>66</v>
      </c>
      <c r="D31" s="1" t="s">
        <v>67</v>
      </c>
      <c r="E31" s="1">
        <v>2103.0700000000002</v>
      </c>
      <c r="F31" s="2">
        <v>45322</v>
      </c>
      <c r="G31" s="1">
        <v>25.321000000000002</v>
      </c>
      <c r="H31" s="1" t="str">
        <f>("00662671074935")</f>
        <v>00662671074935</v>
      </c>
      <c r="I31" s="1">
        <v>1</v>
      </c>
      <c r="J31" s="1">
        <v>4</v>
      </c>
    </row>
    <row r="32" spans="1:10" x14ac:dyDescent="0.25">
      <c r="A32" s="1" t="s">
        <v>7</v>
      </c>
      <c r="B32" s="1" t="str">
        <f>("662671075338")</f>
        <v>662671075338</v>
      </c>
      <c r="C32" s="3" t="s">
        <v>68</v>
      </c>
      <c r="D32" s="1" t="s">
        <v>69</v>
      </c>
      <c r="E32" s="1">
        <v>6675</v>
      </c>
      <c r="F32" s="2">
        <v>45322</v>
      </c>
      <c r="G32" s="1">
        <v>127.98099999999999</v>
      </c>
      <c r="H32" s="1" t="str">
        <f>("00662671075338")</f>
        <v>00662671075338</v>
      </c>
      <c r="I32" s="1">
        <v>1</v>
      </c>
      <c r="J32" s="1">
        <v>1</v>
      </c>
    </row>
    <row r="33" spans="1:10" x14ac:dyDescent="0.25">
      <c r="A33" s="1" t="s">
        <v>7</v>
      </c>
      <c r="B33" s="1" t="str">
        <f>("662671075345")</f>
        <v>662671075345</v>
      </c>
      <c r="C33" s="1" t="s">
        <v>70</v>
      </c>
      <c r="D33" s="1" t="s">
        <v>71</v>
      </c>
      <c r="E33" s="1">
        <v>856.45</v>
      </c>
      <c r="F33" s="2">
        <v>45322</v>
      </c>
      <c r="G33" s="1">
        <v>9.6910000000000007</v>
      </c>
      <c r="H33" s="1" t="str">
        <f>("00662671075345")</f>
        <v>00662671075345</v>
      </c>
      <c r="I33" s="1">
        <v>1</v>
      </c>
      <c r="J33" s="1">
        <v>12</v>
      </c>
    </row>
    <row r="34" spans="1:10" x14ac:dyDescent="0.25">
      <c r="A34" s="1" t="s">
        <v>7</v>
      </c>
      <c r="B34" s="1" t="str">
        <f>("662671075406")</f>
        <v>662671075406</v>
      </c>
      <c r="C34" s="1" t="s">
        <v>72</v>
      </c>
      <c r="D34" s="1" t="s">
        <v>73</v>
      </c>
      <c r="E34" s="1">
        <v>290.22000000000003</v>
      </c>
      <c r="F34" s="2">
        <v>45322</v>
      </c>
      <c r="G34" s="1">
        <v>0.51400000000000001</v>
      </c>
      <c r="H34" s="1" t="str">
        <f>("10662671075403")</f>
        <v>10662671075403</v>
      </c>
      <c r="I34" s="1">
        <v>10</v>
      </c>
      <c r="J34" s="1">
        <v>720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Props1.xml><?xml version="1.0" encoding="utf-8"?>
<ds:datastoreItem xmlns:ds="http://schemas.openxmlformats.org/officeDocument/2006/customXml" ds:itemID="{EB274A3B-A8E5-4CC3-AE21-E930DDEEF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2785F2-95EA-47B2-B077-6228D4EAE4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45D0E-E76B-4FD1-B78C-33CA7E113C22}">
  <ds:schemaRefs>
    <ds:schemaRef ds:uri="http://purl.org/dc/elements/1.1/"/>
    <ds:schemaRef ds:uri="41ba6191-8548-4a51-a503-7c130ef478ea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6fd90fa-ed7f-49d1-b116-a371fe2e87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ENDUXL081522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2024-02-06T20:10:35Z</dcterms:created>
  <dcterms:modified xsi:type="dcterms:W3CDTF">2024-04-19T15:36:31Z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